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Prosit\7 HANKINNAT\4 Maankäyttö_infra\4_2 Henkilökuljetukset\Kohde 9\Tarjouspyyntö\Lopullinen\"/>
    </mc:Choice>
  </mc:AlternateContent>
  <xr:revisionPtr revIDLastSave="0" documentId="8_{72BB3744-FED6-495D-BCE9-D13236E84DD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TALVI ma-pe KP" sheetId="28" r:id="rId1"/>
    <sheet name="TALVI ma-pe LP" sheetId="24" r:id="rId2"/>
    <sheet name="TALVI aikataulu" sheetId="31" r:id="rId3"/>
    <sheet name="KESÄ ma-pe" sheetId="34" r:id="rId4"/>
    <sheet name="KESÄ aikataulu" sheetId="30" r:id="rId5"/>
    <sheet name="Kilometrit" sheetId="3" r:id="rId6"/>
    <sheet name="Suoritteet" sheetId="4" r:id="rId7"/>
  </sheets>
  <definedNames>
    <definedName name="_xlnm._FilterDatabase" localSheetId="3" hidden="1">'KESÄ ma-pe'!$H$11:$H$20</definedName>
    <definedName name="_xlnm._FilterDatabase" localSheetId="0" hidden="1">'TALVI ma-pe KP'!$H$11:$H$21</definedName>
    <definedName name="_xlnm._FilterDatabase" localSheetId="1" hidden="1">'TALVI ma-pe LP'!$H$4:$H$20</definedName>
    <definedName name="_xlnm.Print_Area" localSheetId="4">'KESÄ aikataulu'!$A$1:$N$37</definedName>
    <definedName name="_xlnm.Print_Area" localSheetId="2">'TALVI aikataulu'!$A$1:$W$46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3" l="1"/>
  <c r="I6" i="4" l="1"/>
  <c r="N10" i="4"/>
  <c r="M10" i="4"/>
  <c r="O10" i="4" l="1"/>
  <c r="G19" i="31"/>
  <c r="D17" i="28"/>
  <c r="N19" i="31"/>
  <c r="M19" i="31"/>
  <c r="L18" i="31"/>
  <c r="J18" i="31"/>
  <c r="I18" i="31"/>
  <c r="C17" i="3" l="1"/>
  <c r="D16" i="3" l="1"/>
  <c r="I39" i="28" l="1"/>
  <c r="W39" i="28" s="1"/>
  <c r="Y39" i="28" s="1"/>
  <c r="H6" i="28" s="1"/>
  <c r="B35" i="31" l="1"/>
  <c r="I35" i="28"/>
  <c r="L19" i="31" s="1"/>
  <c r="I33" i="28"/>
  <c r="I19" i="31" s="1"/>
  <c r="I22" i="28"/>
  <c r="J19" i="31" s="1"/>
  <c r="I15" i="28"/>
  <c r="K15" i="28" s="1"/>
  <c r="U15" i="28" s="1"/>
  <c r="I30" i="28"/>
  <c r="K30" i="28" s="1"/>
  <c r="U30" i="28" s="1"/>
  <c r="Y30" i="28" s="1"/>
  <c r="I26" i="28"/>
  <c r="K26" i="28" s="1"/>
  <c r="Y26" i="28" s="1"/>
  <c r="I24" i="28"/>
  <c r="K24" i="28" s="1"/>
  <c r="U24" i="28" s="1"/>
  <c r="I19" i="28"/>
  <c r="K19" i="28" s="1"/>
  <c r="I13" i="28"/>
  <c r="K13" i="28" s="1"/>
  <c r="U13" i="28" s="1"/>
  <c r="Y13" i="28" s="1"/>
  <c r="I25" i="24"/>
  <c r="K25" i="24" s="1"/>
  <c r="W25" i="24" s="1"/>
  <c r="I23" i="24"/>
  <c r="K23" i="24" s="1"/>
  <c r="U23" i="24" s="1"/>
  <c r="W23" i="24" s="1"/>
  <c r="G24" i="24" s="1"/>
  <c r="I24" i="24" s="1"/>
  <c r="K24" i="24" s="1"/>
  <c r="M24" i="24" s="1"/>
  <c r="O24" i="24" s="1"/>
  <c r="Q24" i="24" s="1"/>
  <c r="S24" i="24" s="1"/>
  <c r="U24" i="24" s="1"/>
  <c r="W24" i="24" s="1"/>
  <c r="I21" i="24"/>
  <c r="I18" i="24"/>
  <c r="K18" i="24" s="1"/>
  <c r="W18" i="24" s="1"/>
  <c r="I15" i="24"/>
  <c r="K15" i="24" s="1"/>
  <c r="U15" i="24" s="1"/>
  <c r="W15" i="24" s="1"/>
  <c r="I13" i="24"/>
  <c r="K13" i="24" s="1"/>
  <c r="U13" i="24" s="1"/>
  <c r="C5" i="34"/>
  <c r="D5" i="34"/>
  <c r="E5" i="34"/>
  <c r="I9" i="34"/>
  <c r="D13" i="34"/>
  <c r="I13" i="34"/>
  <c r="K13" i="34" s="1"/>
  <c r="U13" i="34" s="1"/>
  <c r="W13" i="34" s="1"/>
  <c r="D14" i="34"/>
  <c r="D15" i="34"/>
  <c r="I15" i="34"/>
  <c r="K15" i="34" s="1"/>
  <c r="U15" i="34" s="1"/>
  <c r="W15" i="34" s="1"/>
  <c r="D16" i="34"/>
  <c r="D18" i="34"/>
  <c r="I18" i="34"/>
  <c r="K18" i="34" s="1"/>
  <c r="W18" i="34" s="1"/>
  <c r="D19" i="34"/>
  <c r="D21" i="34"/>
  <c r="I21" i="34"/>
  <c r="K21" i="34" s="1"/>
  <c r="U21" i="34" s="1"/>
  <c r="W21" i="34" s="1"/>
  <c r="D22" i="34"/>
  <c r="D23" i="34"/>
  <c r="I23" i="34"/>
  <c r="K23" i="34" s="1"/>
  <c r="U23" i="34" s="1"/>
  <c r="W23" i="34" s="1"/>
  <c r="D24" i="34"/>
  <c r="D25" i="34"/>
  <c r="I25" i="34"/>
  <c r="K25" i="34" s="1"/>
  <c r="W25" i="34" s="1"/>
  <c r="D26" i="34"/>
  <c r="K21" i="24" l="1"/>
  <c r="U21" i="24" s="1"/>
  <c r="W21" i="24" s="1"/>
  <c r="K23" i="31" s="1"/>
  <c r="K22" i="31"/>
  <c r="M22" i="31"/>
  <c r="Y24" i="28"/>
  <c r="M23" i="31" s="1"/>
  <c r="G22" i="31"/>
  <c r="Y15" i="28"/>
  <c r="W13" i="24"/>
  <c r="AB39" i="28"/>
  <c r="G16" i="24"/>
  <c r="I16" i="24" s="1"/>
  <c r="K16" i="24" s="1"/>
  <c r="M16" i="24" s="1"/>
  <c r="Z15" i="24"/>
  <c r="G19" i="24"/>
  <c r="I19" i="24" s="1"/>
  <c r="K19" i="24" s="1"/>
  <c r="W19" i="24" s="1"/>
  <c r="Z19" i="24" s="1"/>
  <c r="Z18" i="24"/>
  <c r="G22" i="24"/>
  <c r="Z21" i="24"/>
  <c r="Z24" i="24"/>
  <c r="Z23" i="24"/>
  <c r="G26" i="24"/>
  <c r="I26" i="24" s="1"/>
  <c r="K26" i="24" s="1"/>
  <c r="W26" i="24" s="1"/>
  <c r="Z26" i="24" s="1"/>
  <c r="Z25" i="24"/>
  <c r="Z15" i="34"/>
  <c r="G16" i="34"/>
  <c r="I16" i="34" s="1"/>
  <c r="K16" i="34" s="1"/>
  <c r="M16" i="34" s="1"/>
  <c r="O16" i="34" s="1"/>
  <c r="Q16" i="34" s="1"/>
  <c r="S16" i="34" s="1"/>
  <c r="U16" i="34" s="1"/>
  <c r="W16" i="34" s="1"/>
  <c r="G14" i="34"/>
  <c r="I14" i="34" s="1"/>
  <c r="K14" i="34" s="1"/>
  <c r="M14" i="34" s="1"/>
  <c r="O14" i="34" s="1"/>
  <c r="Q14" i="34" s="1"/>
  <c r="S14" i="34" s="1"/>
  <c r="U14" i="34" s="1"/>
  <c r="W14" i="34" s="1"/>
  <c r="Z14" i="34" s="1"/>
  <c r="Z13" i="34"/>
  <c r="Z23" i="34"/>
  <c r="G24" i="34"/>
  <c r="I24" i="34" s="1"/>
  <c r="K24" i="34" s="1"/>
  <c r="M24" i="34" s="1"/>
  <c r="O24" i="34" s="1"/>
  <c r="Q24" i="34" s="1"/>
  <c r="S24" i="34" s="1"/>
  <c r="U24" i="34" s="1"/>
  <c r="W24" i="34" s="1"/>
  <c r="Z24" i="34" s="1"/>
  <c r="G26" i="34"/>
  <c r="I26" i="34" s="1"/>
  <c r="K26" i="34" s="1"/>
  <c r="W26" i="34" s="1"/>
  <c r="Z25" i="34"/>
  <c r="Z21" i="34"/>
  <c r="G22" i="34"/>
  <c r="I22" i="34" s="1"/>
  <c r="K22" i="34" s="1"/>
  <c r="M22" i="34" s="1"/>
  <c r="O22" i="34" s="1"/>
  <c r="Q22" i="34" s="1"/>
  <c r="S22" i="34" s="1"/>
  <c r="U22" i="34" s="1"/>
  <c r="W22" i="34" s="1"/>
  <c r="Z22" i="34" s="1"/>
  <c r="Z18" i="34"/>
  <c r="G19" i="34"/>
  <c r="I19" i="34" s="1"/>
  <c r="K19" i="34" s="1"/>
  <c r="W19" i="34" s="1"/>
  <c r="I22" i="24" l="1"/>
  <c r="K24" i="31" s="1"/>
  <c r="O16" i="24"/>
  <c r="Q16" i="24" s="1"/>
  <c r="S16" i="24" s="1"/>
  <c r="U16" i="24" s="1"/>
  <c r="W16" i="24" s="1"/>
  <c r="Z16" i="24" s="1"/>
  <c r="G14" i="24"/>
  <c r="Z13" i="24"/>
  <c r="Z26" i="34"/>
  <c r="E6" i="34"/>
  <c r="E7" i="34" s="1"/>
  <c r="Z19" i="34"/>
  <c r="D6" i="34"/>
  <c r="D7" i="34" s="1"/>
  <c r="C6" i="34"/>
  <c r="C7" i="34" s="1"/>
  <c r="Z16" i="34"/>
  <c r="I7" i="34" l="1"/>
  <c r="K22" i="24"/>
  <c r="I14" i="24"/>
  <c r="K14" i="24" s="1"/>
  <c r="M14" i="24" s="1"/>
  <c r="O14" i="24" s="1"/>
  <c r="Q14" i="24" s="1"/>
  <c r="S14" i="24" s="1"/>
  <c r="U14" i="24" s="1"/>
  <c r="W14" i="24" s="1"/>
  <c r="Z14" i="24" s="1"/>
  <c r="M22" i="24" l="1"/>
  <c r="K25" i="31"/>
  <c r="B30" i="31"/>
  <c r="H19" i="31"/>
  <c r="F19" i="31"/>
  <c r="E19" i="31"/>
  <c r="D19" i="31"/>
  <c r="C19" i="31"/>
  <c r="K26" i="31" l="1"/>
  <c r="O22" i="24"/>
  <c r="G15" i="30"/>
  <c r="F15" i="30"/>
  <c r="E15" i="30"/>
  <c r="D15" i="30"/>
  <c r="C15" i="30"/>
  <c r="B15" i="30"/>
  <c r="K27" i="31" l="1"/>
  <c r="Q22" i="24"/>
  <c r="E19" i="30"/>
  <c r="E18" i="30"/>
  <c r="F19" i="30"/>
  <c r="F18" i="30"/>
  <c r="B19" i="30"/>
  <c r="B18" i="30"/>
  <c r="C19" i="30"/>
  <c r="C18" i="30"/>
  <c r="C5" i="28"/>
  <c r="D5" i="28"/>
  <c r="E5" i="28"/>
  <c r="F5" i="28"/>
  <c r="G5" i="28"/>
  <c r="H5" i="28"/>
  <c r="L9" i="28"/>
  <c r="D13" i="28"/>
  <c r="D14" i="28"/>
  <c r="D15" i="28"/>
  <c r="D16" i="28"/>
  <c r="D19" i="28"/>
  <c r="Y19" i="28"/>
  <c r="AB19" i="28" s="1"/>
  <c r="D20" i="28"/>
  <c r="D22" i="28"/>
  <c r="D23" i="28"/>
  <c r="D24" i="28"/>
  <c r="D25" i="28"/>
  <c r="D26" i="28"/>
  <c r="AB26" i="28"/>
  <c r="D27" i="28"/>
  <c r="D30" i="28"/>
  <c r="D31" i="28"/>
  <c r="D32" i="28"/>
  <c r="D33" i="28"/>
  <c r="D34" i="28"/>
  <c r="D35" i="28"/>
  <c r="D36" i="28"/>
  <c r="D39" i="28"/>
  <c r="K28" i="31" l="1"/>
  <c r="S22" i="24"/>
  <c r="K35" i="28"/>
  <c r="M35" i="28" s="1"/>
  <c r="U35" i="28" s="1"/>
  <c r="K33" i="28"/>
  <c r="M33" i="28" s="1"/>
  <c r="U33" i="28" s="1"/>
  <c r="K22" i="28"/>
  <c r="M22" i="28" s="1"/>
  <c r="U22" i="28" s="1"/>
  <c r="D27" i="30"/>
  <c r="B34" i="31"/>
  <c r="B31" i="31"/>
  <c r="G14" i="28"/>
  <c r="I14" i="28" s="1"/>
  <c r="K14" i="28" s="1"/>
  <c r="M14" i="28" s="1"/>
  <c r="D23" i="31"/>
  <c r="C23" i="31"/>
  <c r="C22" i="31"/>
  <c r="D22" i="31"/>
  <c r="B20" i="30"/>
  <c r="B21" i="30"/>
  <c r="E14" i="4"/>
  <c r="I14" i="4" s="1"/>
  <c r="F22" i="31"/>
  <c r="E23" i="31"/>
  <c r="E22" i="31"/>
  <c r="G20" i="28"/>
  <c r="I20" i="28" s="1"/>
  <c r="K20" i="28" s="1"/>
  <c r="AB13" i="28"/>
  <c r="G27" i="28"/>
  <c r="G27" i="30"/>
  <c r="E5" i="24"/>
  <c r="D26" i="24"/>
  <c r="D25" i="24"/>
  <c r="D24" i="24"/>
  <c r="D23" i="24"/>
  <c r="D22" i="24"/>
  <c r="D21" i="24"/>
  <c r="D19" i="24"/>
  <c r="D18" i="24"/>
  <c r="D16" i="24"/>
  <c r="D15" i="24"/>
  <c r="D14" i="24"/>
  <c r="D13" i="24"/>
  <c r="I9" i="24"/>
  <c r="D5" i="24"/>
  <c r="C5" i="24"/>
  <c r="K29" i="31" l="1"/>
  <c r="U22" i="24"/>
  <c r="L22" i="31"/>
  <c r="Y35" i="28"/>
  <c r="L23" i="31" s="1"/>
  <c r="Y33" i="28"/>
  <c r="I23" i="31" s="1"/>
  <c r="I22" i="31"/>
  <c r="I27" i="28"/>
  <c r="K27" i="28" s="1"/>
  <c r="Y27" i="28" s="1"/>
  <c r="N34" i="31" s="1"/>
  <c r="N31" i="31"/>
  <c r="Y22" i="28"/>
  <c r="J23" i="31" s="1"/>
  <c r="J22" i="31"/>
  <c r="O14" i="28"/>
  <c r="Q14" i="28" s="1"/>
  <c r="S14" i="28" s="1"/>
  <c r="U14" i="28" s="1"/>
  <c r="W14" i="28" s="1"/>
  <c r="Y14" i="28" s="1"/>
  <c r="F23" i="31"/>
  <c r="G16" i="28"/>
  <c r="G31" i="28"/>
  <c r="AB30" i="28"/>
  <c r="AB15" i="28"/>
  <c r="I17" i="4"/>
  <c r="C20" i="30"/>
  <c r="C21" i="30"/>
  <c r="F20" i="30"/>
  <c r="F21" i="30"/>
  <c r="C24" i="31"/>
  <c r="D24" i="31"/>
  <c r="AB24" i="28"/>
  <c r="H7" i="28"/>
  <c r="B22" i="30"/>
  <c r="E20" i="30"/>
  <c r="E21" i="30"/>
  <c r="Y20" i="28"/>
  <c r="H31" i="31"/>
  <c r="G25" i="28"/>
  <c r="D30" i="30"/>
  <c r="C22" i="30"/>
  <c r="G30" i="30"/>
  <c r="F22" i="30"/>
  <c r="C12" i="3"/>
  <c r="C11" i="3"/>
  <c r="W22" i="24" l="1"/>
  <c r="Z22" i="24" s="1"/>
  <c r="K31" i="31"/>
  <c r="AB27" i="28"/>
  <c r="G36" i="28"/>
  <c r="I36" i="28" s="1"/>
  <c r="AB35" i="28"/>
  <c r="AB22" i="28"/>
  <c r="G23" i="28"/>
  <c r="I23" i="28" s="1"/>
  <c r="I16" i="28"/>
  <c r="F24" i="31" s="1"/>
  <c r="G23" i="31"/>
  <c r="I25" i="28"/>
  <c r="I31" i="28"/>
  <c r="K31" i="28" s="1"/>
  <c r="M31" i="28" s="1"/>
  <c r="O31" i="28" s="1"/>
  <c r="Q31" i="28" s="1"/>
  <c r="S31" i="28" s="1"/>
  <c r="U31" i="28" s="1"/>
  <c r="W31" i="28" s="1"/>
  <c r="Y31" i="28" s="1"/>
  <c r="D25" i="31"/>
  <c r="C25" i="31"/>
  <c r="E22" i="30"/>
  <c r="G34" i="28"/>
  <c r="I34" i="28" s="1"/>
  <c r="AB33" i="28"/>
  <c r="B23" i="30"/>
  <c r="E6" i="28"/>
  <c r="E7" i="28" s="1"/>
  <c r="H34" i="31"/>
  <c r="AB20" i="28"/>
  <c r="D6" i="28"/>
  <c r="D7" i="28" s="1"/>
  <c r="D6" i="24"/>
  <c r="D7" i="24" s="1"/>
  <c r="E6" i="24"/>
  <c r="E7" i="24" s="1"/>
  <c r="C14" i="3"/>
  <c r="C10" i="3"/>
  <c r="C13" i="3"/>
  <c r="C6" i="3"/>
  <c r="C9" i="3"/>
  <c r="K23" i="28" l="1"/>
  <c r="J24" i="31"/>
  <c r="K36" i="28"/>
  <c r="L24" i="31"/>
  <c r="K25" i="28"/>
  <c r="M24" i="31"/>
  <c r="K34" i="28"/>
  <c r="I24" i="31"/>
  <c r="K16" i="28"/>
  <c r="F25" i="31" s="1"/>
  <c r="G24" i="31"/>
  <c r="E25" i="31"/>
  <c r="E24" i="31"/>
  <c r="B25" i="30"/>
  <c r="B24" i="30"/>
  <c r="E26" i="31"/>
  <c r="C26" i="31"/>
  <c r="D26" i="31"/>
  <c r="C6" i="24"/>
  <c r="C7" i="24" s="1"/>
  <c r="I7" i="24" s="1"/>
  <c r="D6" i="4" s="1"/>
  <c r="H6" i="4" s="1"/>
  <c r="C23" i="30"/>
  <c r="F23" i="30"/>
  <c r="E23" i="30"/>
  <c r="B27" i="30"/>
  <c r="M36" i="28" l="1"/>
  <c r="L25" i="31"/>
  <c r="M16" i="28"/>
  <c r="F26" i="31" s="1"/>
  <c r="G25" i="31"/>
  <c r="M23" i="28"/>
  <c r="J25" i="31"/>
  <c r="M34" i="28"/>
  <c r="I25" i="31"/>
  <c r="M25" i="28"/>
  <c r="M25" i="31"/>
  <c r="D27" i="31"/>
  <c r="E27" i="31"/>
  <c r="C27" i="31"/>
  <c r="C24" i="30"/>
  <c r="F24" i="30"/>
  <c r="E24" i="30"/>
  <c r="O34" i="28" l="1"/>
  <c r="I26" i="31"/>
  <c r="O16" i="28"/>
  <c r="G26" i="31"/>
  <c r="O23" i="28"/>
  <c r="J26" i="31"/>
  <c r="O25" i="28"/>
  <c r="M26" i="31"/>
  <c r="L26" i="31"/>
  <c r="O36" i="28"/>
  <c r="B30" i="30"/>
  <c r="C28" i="31"/>
  <c r="E28" i="31"/>
  <c r="D28" i="31"/>
  <c r="C25" i="30"/>
  <c r="F25" i="30"/>
  <c r="E25" i="30"/>
  <c r="G27" i="31" l="1"/>
  <c r="Q16" i="28"/>
  <c r="Q25" i="28"/>
  <c r="M27" i="31"/>
  <c r="F27" i="31"/>
  <c r="J27" i="31"/>
  <c r="Q23" i="28"/>
  <c r="L27" i="31"/>
  <c r="Q36" i="28"/>
  <c r="Q34" i="28"/>
  <c r="I27" i="31"/>
  <c r="D29" i="31"/>
  <c r="F28" i="31"/>
  <c r="E29" i="31"/>
  <c r="C29" i="31"/>
  <c r="C27" i="30"/>
  <c r="F27" i="30"/>
  <c r="E27" i="30"/>
  <c r="S25" i="28" l="1"/>
  <c r="M28" i="31"/>
  <c r="S23" i="28"/>
  <c r="J28" i="31"/>
  <c r="S34" i="28"/>
  <c r="I28" i="31"/>
  <c r="S16" i="28"/>
  <c r="G28" i="31"/>
  <c r="L28" i="31"/>
  <c r="S36" i="28"/>
  <c r="E31" i="31"/>
  <c r="D31" i="31"/>
  <c r="C31" i="31"/>
  <c r="C30" i="30"/>
  <c r="F30" i="30"/>
  <c r="E30" i="30"/>
  <c r="U16" i="28" l="1"/>
  <c r="G29" i="31"/>
  <c r="U23" i="28"/>
  <c r="J29" i="31"/>
  <c r="U34" i="28"/>
  <c r="I29" i="31"/>
  <c r="L29" i="31"/>
  <c r="U36" i="28"/>
  <c r="F29" i="31"/>
  <c r="U25" i="28"/>
  <c r="M29" i="31"/>
  <c r="C34" i="31"/>
  <c r="D34" i="31"/>
  <c r="E34" i="31"/>
  <c r="F31" i="31"/>
  <c r="Y36" i="28" l="1"/>
  <c r="L31" i="31"/>
  <c r="Y34" i="28"/>
  <c r="I34" i="31" s="1"/>
  <c r="I31" i="31"/>
  <c r="Y23" i="28"/>
  <c r="J31" i="31"/>
  <c r="Y25" i="28"/>
  <c r="M31" i="31"/>
  <c r="G31" i="31"/>
  <c r="W16" i="28"/>
  <c r="E35" i="31"/>
  <c r="F6" i="28"/>
  <c r="F7" i="28" s="1"/>
  <c r="AB31" i="28"/>
  <c r="F34" i="31"/>
  <c r="AB14" i="28"/>
  <c r="C35" i="31"/>
  <c r="D14" i="4"/>
  <c r="H14" i="4" s="1"/>
  <c r="L34" i="31" l="1"/>
  <c r="G6" i="28"/>
  <c r="G7" i="28" s="1"/>
  <c r="AB36" i="28"/>
  <c r="AB25" i="28"/>
  <c r="M34" i="31"/>
  <c r="K34" i="31"/>
  <c r="J34" i="31"/>
  <c r="AB23" i="28"/>
  <c r="G34" i="31"/>
  <c r="Y16" i="28"/>
  <c r="H17" i="4"/>
  <c r="AB34" i="28"/>
  <c r="G35" i="31" l="1"/>
  <c r="G17" i="28"/>
  <c r="Y17" i="28" s="1"/>
  <c r="C6" i="28" s="1"/>
  <c r="AB16" i="28"/>
  <c r="C16" i="3"/>
  <c r="AB17" i="28" l="1"/>
  <c r="C7" i="28"/>
  <c r="L7" i="28" s="1"/>
  <c r="D5" i="4" s="1"/>
  <c r="H5" i="4" s="1"/>
  <c r="E5" i="4"/>
  <c r="I5" i="4" s="1"/>
  <c r="I9" i="4" l="1"/>
  <c r="C8" i="3"/>
  <c r="C5" i="3"/>
  <c r="E17" i="28" l="1"/>
  <c r="E26" i="34"/>
  <c r="E24" i="34"/>
  <c r="E25" i="34"/>
  <c r="E15" i="34"/>
  <c r="E23" i="34"/>
  <c r="E14" i="34"/>
  <c r="E16" i="34"/>
  <c r="E19" i="34"/>
  <c r="E13" i="34"/>
  <c r="E18" i="34"/>
  <c r="E21" i="34"/>
  <c r="E8" i="34" s="1"/>
  <c r="E22" i="34"/>
  <c r="E15" i="28"/>
  <c r="E24" i="28"/>
  <c r="E33" i="28"/>
  <c r="E39" i="28"/>
  <c r="H8" i="28" s="1"/>
  <c r="E20" i="28"/>
  <c r="E22" i="28"/>
  <c r="E23" i="28"/>
  <c r="E13" i="28"/>
  <c r="E14" i="28"/>
  <c r="E25" i="28"/>
  <c r="E36" i="28"/>
  <c r="E34" i="28"/>
  <c r="E19" i="28"/>
  <c r="E35" i="28"/>
  <c r="E16" i="28"/>
  <c r="E27" i="28"/>
  <c r="E30" i="28"/>
  <c r="E31" i="28"/>
  <c r="E26" i="28"/>
  <c r="E21" i="24"/>
  <c r="E23" i="24"/>
  <c r="E16" i="24"/>
  <c r="E18" i="24"/>
  <c r="E25" i="24"/>
  <c r="E26" i="24"/>
  <c r="E22" i="24"/>
  <c r="E19" i="24"/>
  <c r="E13" i="24"/>
  <c r="E24" i="24"/>
  <c r="E14" i="24"/>
  <c r="E15" i="24"/>
  <c r="D8" i="34" l="1"/>
  <c r="C8" i="34"/>
  <c r="I8" i="34" s="1"/>
  <c r="C14" i="4" s="1"/>
  <c r="G14" i="4" s="1"/>
  <c r="C8" i="28"/>
  <c r="F8" i="28"/>
  <c r="D8" i="28"/>
  <c r="E8" i="28"/>
  <c r="G8" i="28"/>
  <c r="D8" i="24"/>
  <c r="C8" i="24"/>
  <c r="E8" i="24"/>
  <c r="I8" i="24" l="1"/>
  <c r="C6" i="4" s="1"/>
  <c r="G6" i="4" s="1"/>
  <c r="L8" i="28"/>
  <c r="C5" i="4" l="1"/>
  <c r="G17" i="4"/>
  <c r="G5" i="4" l="1"/>
  <c r="G9" i="4" s="1"/>
  <c r="H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Järvinen Jukka</author>
  </authors>
  <commentList>
    <comment ref="O10" authorId="0" shapeId="0" xr:uid="{25AE13C4-F364-4B64-96CF-8599DE1CCEF7}">
      <text>
        <r>
          <rPr>
            <b/>
            <sz val="9"/>
            <color indexed="81"/>
            <rFont val="Tahoma"/>
            <family val="2"/>
          </rPr>
          <t>Järvinen Jukka:</t>
        </r>
        <r>
          <rPr>
            <sz val="9"/>
            <color indexed="81"/>
            <rFont val="Tahoma"/>
            <family val="2"/>
          </rPr>
          <t xml:space="preserve">
lisäksi juhannusaatto ja -päivä sekä jouluaatto ja -päivä
</t>
        </r>
      </text>
    </comment>
  </commentList>
</comments>
</file>

<file path=xl/sharedStrings.xml><?xml version="1.0" encoding="utf-8"?>
<sst xmlns="http://schemas.openxmlformats.org/spreadsheetml/2006/main" count="672" uniqueCount="106">
  <si>
    <t>Autokierto</t>
  </si>
  <si>
    <t>Alku</t>
  </si>
  <si>
    <t>Loppu</t>
  </si>
  <si>
    <t>yhteensä</t>
  </si>
  <si>
    <t>autoh</t>
  </si>
  <si>
    <t>Km yhteensä</t>
  </si>
  <si>
    <t>autokm</t>
  </si>
  <si>
    <t>Autopäivät</t>
  </si>
  <si>
    <t>Autopv</t>
  </si>
  <si>
    <t>Linja</t>
  </si>
  <si>
    <t>suunta</t>
  </si>
  <si>
    <t>autokierto</t>
  </si>
  <si>
    <t>km</t>
  </si>
  <si>
    <t>kalusto</t>
  </si>
  <si>
    <t>lähtöaika</t>
  </si>
  <si>
    <t>lähtöpaikka</t>
  </si>
  <si>
    <t>päätepiste</t>
  </si>
  <si>
    <t>saapumisaika</t>
  </si>
  <si>
    <t>väliaika</t>
  </si>
  <si>
    <t>Kilometrit</t>
  </si>
  <si>
    <t>Reitti</t>
  </si>
  <si>
    <t>välipaikka</t>
  </si>
  <si>
    <t>la</t>
  </si>
  <si>
    <t>su</t>
  </si>
  <si>
    <t>YHTEENSÄ</t>
  </si>
  <si>
    <t>talvi</t>
  </si>
  <si>
    <t>kesä</t>
  </si>
  <si>
    <t>MAANANTAI-PERJANTAI</t>
  </si>
  <si>
    <t>z</t>
  </si>
  <si>
    <t>Auto 1</t>
  </si>
  <si>
    <t>las</t>
  </si>
  <si>
    <t>ajoaika=</t>
  </si>
  <si>
    <t>ma-pe</t>
  </si>
  <si>
    <t>HML las</t>
  </si>
  <si>
    <t>Hml las</t>
  </si>
  <si>
    <t>Auto 1ip</t>
  </si>
  <si>
    <t>Tavastia</t>
  </si>
  <si>
    <t>auto 2ap</t>
  </si>
  <si>
    <t>auto 2ip</t>
  </si>
  <si>
    <t>Auto 1ip2</t>
  </si>
  <si>
    <t>Hämeenlinnna, las</t>
  </si>
  <si>
    <t>linjanumero</t>
  </si>
  <si>
    <t>liikennöintipäivät</t>
  </si>
  <si>
    <t>ko</t>
  </si>
  <si>
    <t>I</t>
  </si>
  <si>
    <t>= linja-autoasema</t>
  </si>
  <si>
    <t>tunnit</t>
  </si>
  <si>
    <t>autopv</t>
  </si>
  <si>
    <t>Verkatehdas</t>
  </si>
  <si>
    <t>Sotka</t>
  </si>
  <si>
    <t>Oinaala</t>
  </si>
  <si>
    <t>Ahoinen</t>
  </si>
  <si>
    <t>Vehmainen</t>
  </si>
  <si>
    <t>Kaloinen</t>
  </si>
  <si>
    <t>Asemi</t>
  </si>
  <si>
    <t>Nevilä</t>
  </si>
  <si>
    <t>Hämeenlinna-Renko</t>
  </si>
  <si>
    <t>Renko-Hämeenlinna</t>
  </si>
  <si>
    <t>Oinaala-Ahoinen-Kaloinen-Asemi-Renko-Hämeenlinna-Verkatehdas</t>
  </si>
  <si>
    <t>Hämeenlinna-Renko-Oinaala</t>
  </si>
  <si>
    <t>401B</t>
  </si>
  <si>
    <t>Verkatehdas-Hml las-Renko-Oinaala</t>
  </si>
  <si>
    <t>Oinaala-Ahoinen-Kaloinen-Asemi-Renko-Hämeenlinna</t>
  </si>
  <si>
    <t>Renko TB</t>
  </si>
  <si>
    <t>Hml, las</t>
  </si>
  <si>
    <t>401A</t>
  </si>
  <si>
    <t>Renko TB piha</t>
  </si>
  <si>
    <t>Verkatehdas, Pikkujärvi E</t>
  </si>
  <si>
    <t>Luolaja</t>
  </si>
  <si>
    <t>Hämeenlinna, las</t>
  </si>
  <si>
    <t>Verkatehdas, Terveyskeskus I</t>
  </si>
  <si>
    <t>auto 3</t>
  </si>
  <si>
    <t>HML-Renko</t>
  </si>
  <si>
    <t>Hämeen Härkätie / Turun Valtatie (vt 10) rst - Turun valtatie (vt 10) - Rengonraitti - Rengon TB - Rengonraitti - Kappelitie - Topenontie - Turun valtatie (vt 10) - Luolajantie - Rengontie - Hattelmalantie - Turuntie - Eureninkatu - Paasikiventie - Sibeliuksenkatu - Hämeenlinnan linja-autoasema</t>
  </si>
  <si>
    <t>Linja 400 Hämeenlinna-Renko-Hämeenlinna</t>
  </si>
  <si>
    <t>Linja 401 (Verkatehdas) - Hämeenlinna-Renko-Oinaala-Ahoinen-Asemi-Oinaala-Renko-Hämeenlinna</t>
  </si>
  <si>
    <t>Linja 402 Sotka th-Renko-Hämeenlinna</t>
  </si>
  <si>
    <t>= koulupäivinä  (ajetaan aina Hollolan, Lahden ja Hämeenlinnan peruskoulujen koulupäivinä)</t>
  </si>
  <si>
    <t xml:space="preserve">ma-pe </t>
  </si>
  <si>
    <t>= ajaa paikan kautta</t>
  </si>
  <si>
    <t>= ei aja paikan kautta</t>
  </si>
  <si>
    <r>
      <rPr>
        <sz val="9"/>
        <color rgb="FFFF0000"/>
        <rFont val="Calibri"/>
        <family val="2"/>
        <scheme val="minor"/>
      </rPr>
      <t xml:space="preserve">Reittikuvaus linjoille 400-401: </t>
    </r>
    <r>
      <rPr>
        <b/>
        <sz val="9"/>
        <color theme="1"/>
        <rFont val="Calibri"/>
        <family val="2"/>
        <scheme val="minor"/>
      </rPr>
      <t xml:space="preserve">Hämeenlinna linja-autoasema </t>
    </r>
    <r>
      <rPr>
        <sz val="9"/>
        <color theme="1"/>
        <rFont val="Calibri"/>
        <family val="2"/>
        <scheme val="minor"/>
      </rPr>
      <t xml:space="preserve">- Wetterhoffinkatu - Paasikiventie - Kaivokatu - Turuntie - Hattelmalantie - Rengontie - Luolajantie - Turun valtatie  (vt 10) - Topenontie - Kappelitie - Rengonraitti - </t>
    </r>
    <r>
      <rPr>
        <sz val="9"/>
        <rFont val="Calibri"/>
        <family val="2"/>
        <scheme val="minor"/>
      </rPr>
      <t xml:space="preserve">Rengon TB </t>
    </r>
    <r>
      <rPr>
        <sz val="9"/>
        <color theme="1"/>
        <rFont val="Calibri"/>
        <family val="2"/>
        <scheme val="minor"/>
      </rPr>
      <t xml:space="preserve">- Rengonraitti - Topenontie - Rasintie - Vehmaistentie - Asemintie - Vehmaistentie - Hyvikkäläntie - Topenontie - Rengonraitti - </t>
    </r>
    <r>
      <rPr>
        <b/>
        <sz val="9"/>
        <color theme="1"/>
        <rFont val="Calibri"/>
        <family val="2"/>
        <scheme val="minor"/>
      </rPr>
      <t>Rengon TB -</t>
    </r>
    <r>
      <rPr>
        <sz val="9"/>
        <color theme="1"/>
        <rFont val="Calibri"/>
        <family val="2"/>
        <scheme val="minor"/>
      </rPr>
      <t xml:space="preserve"> Rengonraitti - Kappelitie - Topenontie - Turun valtatie (vt 10) - Luolajantie - rengontie - Hattelmalantie - Turuntie - Eureninkatu - Paasikiventie - Sibeliuksenkatu - </t>
    </r>
    <r>
      <rPr>
        <b/>
        <sz val="9"/>
        <color theme="1"/>
        <rFont val="Calibri"/>
        <family val="2"/>
        <scheme val="minor"/>
      </rPr>
      <t xml:space="preserve">Hämeenlinna linja-autoasema </t>
    </r>
    <r>
      <rPr>
        <sz val="9"/>
        <color theme="1"/>
        <rFont val="Calibri"/>
        <family val="2"/>
        <scheme val="minor"/>
      </rPr>
      <t xml:space="preserve">-(Wetterhoffinkatu - Palokunnankatu - Arvi karistonkatu - Viipurintie - </t>
    </r>
    <r>
      <rPr>
        <b/>
        <sz val="9"/>
        <color theme="1"/>
        <rFont val="Calibri"/>
        <family val="2"/>
        <scheme val="minor"/>
      </rPr>
      <t>Terveyskeskus I</t>
    </r>
    <r>
      <rPr>
        <sz val="9"/>
        <color theme="1"/>
        <rFont val="Calibri"/>
        <family val="2"/>
        <scheme val="minor"/>
      </rPr>
      <t>)</t>
    </r>
  </si>
  <si>
    <t>= maanantaista perjantaihin</t>
  </si>
  <si>
    <t>Kohde 9 TALVI</t>
  </si>
  <si>
    <t>Kohde 9 KESÄ</t>
  </si>
  <si>
    <t>Luolaja P</t>
  </si>
  <si>
    <t>Pyyttämö</t>
  </si>
  <si>
    <t>Luolaja E</t>
  </si>
  <si>
    <t>lähtee 2 minuuttia ennen linja 401 keräämään väkeä Kappelintien kautta</t>
  </si>
  <si>
    <t>Sotka th-Renko-Hämeenlinna-Verkatehdas</t>
  </si>
  <si>
    <t>S2</t>
  </si>
  <si>
    <t>Verkatehdas-Hämeenlinna las</t>
  </si>
  <si>
    <t>ma-pe kp</t>
  </si>
  <si>
    <t>ma-pe lp</t>
  </si>
  <si>
    <r>
      <rPr>
        <sz val="9"/>
        <color rgb="FFFF0000"/>
        <rFont val="Calibri"/>
        <family val="2"/>
        <scheme val="minor"/>
      </rPr>
      <t xml:space="preserve">Reittikuvaus linjoille 400-401: </t>
    </r>
    <r>
      <rPr>
        <b/>
        <sz val="9"/>
        <color theme="1"/>
        <rFont val="Calibri"/>
        <family val="2"/>
        <scheme val="minor"/>
      </rPr>
      <t xml:space="preserve">Hämeenlinna linja-autoasema </t>
    </r>
    <r>
      <rPr>
        <sz val="9"/>
        <color theme="1"/>
        <rFont val="Calibri"/>
        <family val="2"/>
        <scheme val="minor"/>
      </rPr>
      <t xml:space="preserve">- Wetterhoffinkatu - Paasikiventie - Kaivokatu - Turuntie - Hattelmalantie - Rengontie - Luolajantie - Turun valtatie  (vt 10) - Topenontie - Kappelitie - Rengonraitti - </t>
    </r>
    <r>
      <rPr>
        <sz val="9"/>
        <rFont val="Calibri"/>
        <family val="2"/>
        <scheme val="minor"/>
      </rPr>
      <t xml:space="preserve">Rengon TB </t>
    </r>
    <r>
      <rPr>
        <sz val="9"/>
        <color theme="1"/>
        <rFont val="Calibri"/>
        <family val="2"/>
        <scheme val="minor"/>
      </rPr>
      <t xml:space="preserve">- Rengonraitti - Topenontie - Rasintie - Vehmaistentie - Asemintie - Vehmaistentie - Hyvikkäläntie - Topenontie - Rengonraitti - </t>
    </r>
    <r>
      <rPr>
        <b/>
        <sz val="9"/>
        <color theme="1"/>
        <rFont val="Calibri"/>
        <family val="2"/>
        <scheme val="minor"/>
      </rPr>
      <t>Rengon TB -</t>
    </r>
    <r>
      <rPr>
        <sz val="9"/>
        <color theme="1"/>
        <rFont val="Calibri"/>
        <family val="2"/>
        <scheme val="minor"/>
      </rPr>
      <t xml:space="preserve"> Rengonraitti - Kappelitie - Topenontie - Turun valtatie (vt 10) - Luolajantie - rengontie - Hattelmalantie - Turuntie - Eureninkatu - Paasikiventie - Sibeliuksenkatu - </t>
    </r>
    <r>
      <rPr>
        <b/>
        <sz val="9"/>
        <color theme="1"/>
        <rFont val="Calibri"/>
        <family val="2"/>
        <scheme val="minor"/>
      </rPr>
      <t>Hämeenlinna linja-autoasema</t>
    </r>
  </si>
  <si>
    <t xml:space="preserve">KESÄAIKATAULU </t>
  </si>
  <si>
    <t>TALVI AIKATAULU</t>
  </si>
  <si>
    <t>TALVI KOULUPÄIVÄT</t>
  </si>
  <si>
    <t>TALVI KOULUJEN LOMAPÄIVÄT</t>
  </si>
  <si>
    <t>KESÄ MA-PE</t>
  </si>
  <si>
    <t>SUORITTEET</t>
  </si>
  <si>
    <t>YHT.</t>
  </si>
  <si>
    <t>Kohde 9</t>
  </si>
  <si>
    <t>Päiväsuorite</t>
  </si>
  <si>
    <t>Vuosisuorite</t>
  </si>
  <si>
    <t>vuosi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</si>
</sst>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[h]:mm"/>
    <numFmt numFmtId="166" formatCode="#,##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000000"/>
      <name val="Arial"/>
      <family val="2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Verdana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7" fillId="0" borderId="0"/>
    <xf numFmtId="0" fontId="8" fillId="0" borderId="0"/>
    <xf numFmtId="0" fontId="6" fillId="0" borderId="0"/>
    <xf numFmtId="44" fontId="7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20" fontId="2" fillId="0" borderId="0" xfId="0" applyNumberFormat="1" applyFont="1" applyFill="1" applyAlignment="1">
      <alignment horizontal="right"/>
    </xf>
    <xf numFmtId="20" fontId="2" fillId="0" borderId="0" xfId="0" applyNumberFormat="1" applyFont="1" applyFill="1" applyAlignment="1"/>
    <xf numFmtId="4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Fill="1"/>
    <xf numFmtId="20" fontId="2" fillId="0" borderId="0" xfId="0" applyNumberFormat="1" applyFont="1" applyFill="1"/>
    <xf numFmtId="0" fontId="2" fillId="0" borderId="0" xfId="0" applyFont="1" applyFill="1" applyAlignment="1">
      <alignment horizontal="right"/>
    </xf>
    <xf numFmtId="20" fontId="2" fillId="0" borderId="0" xfId="0" quotePrefix="1" applyNumberFormat="1" applyFont="1" applyFill="1" applyAlignment="1">
      <alignment horizontal="right"/>
    </xf>
    <xf numFmtId="20" fontId="2" fillId="0" borderId="0" xfId="1" applyNumberFormat="1" applyFont="1"/>
    <xf numFmtId="0" fontId="9" fillId="0" borderId="0" xfId="0" applyFont="1" applyAlignment="1">
      <alignment horizontal="right"/>
    </xf>
    <xf numFmtId="0" fontId="9" fillId="0" borderId="0" xfId="0" applyFont="1"/>
    <xf numFmtId="0" fontId="5" fillId="0" borderId="0" xfId="0" applyFont="1" applyAlignment="1">
      <alignment horizontal="right"/>
    </xf>
    <xf numFmtId="20" fontId="5" fillId="0" borderId="0" xfId="0" applyNumberFormat="1" applyFont="1" applyAlignment="1">
      <alignment horizontal="right"/>
    </xf>
    <xf numFmtId="20" fontId="5" fillId="0" borderId="0" xfId="0" applyNumberFormat="1" applyFont="1" applyFill="1" applyAlignment="1">
      <alignment horizontal="right"/>
    </xf>
    <xf numFmtId="20" fontId="4" fillId="0" borderId="0" xfId="0" applyNumberFormat="1" applyFont="1" applyFill="1" applyAlignment="1">
      <alignment horizontal="right"/>
    </xf>
    <xf numFmtId="0" fontId="10" fillId="0" borderId="0" xfId="0" applyFont="1" applyFill="1"/>
    <xf numFmtId="0" fontId="0" fillId="0" borderId="0" xfId="0" applyFont="1" applyFill="1"/>
    <xf numFmtId="0" fontId="0" fillId="0" borderId="0" xfId="0" applyFont="1"/>
    <xf numFmtId="20" fontId="4" fillId="0" borderId="0" xfId="0" applyNumberFormat="1" applyFont="1" applyAlignment="1">
      <alignment horizontal="right"/>
    </xf>
    <xf numFmtId="20" fontId="4" fillId="0" borderId="0" xfId="0" applyNumberFormat="1" applyFont="1"/>
    <xf numFmtId="0" fontId="11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9" fillId="0" borderId="0" xfId="0" applyFont="1" applyFill="1"/>
    <xf numFmtId="0" fontId="12" fillId="0" borderId="0" xfId="0" quotePrefix="1" applyFont="1" applyAlignment="1">
      <alignment horizontal="left"/>
    </xf>
    <xf numFmtId="0" fontId="13" fillId="0" borderId="0" xfId="0" applyFont="1"/>
    <xf numFmtId="0" fontId="13" fillId="4" borderId="0" xfId="0" applyFont="1" applyFill="1" applyBorder="1"/>
    <xf numFmtId="0" fontId="13" fillId="0" borderId="0" xfId="0" applyFont="1" applyFill="1" applyBorder="1"/>
    <xf numFmtId="20" fontId="2" fillId="0" borderId="0" xfId="0" applyNumberFormat="1" applyFont="1" applyAlignment="1"/>
    <xf numFmtId="20" fontId="5" fillId="0" borderId="0" xfId="0" applyNumberFormat="1" applyFont="1" applyFill="1"/>
    <xf numFmtId="20" fontId="2" fillId="0" borderId="0" xfId="0" applyNumberFormat="1" applyFont="1" applyFill="1" applyAlignment="1">
      <alignment horizontal="center"/>
    </xf>
    <xf numFmtId="1" fontId="2" fillId="0" borderId="0" xfId="0" applyNumberFormat="1" applyFont="1" applyAlignment="1">
      <alignment horizontal="left" wrapText="1"/>
    </xf>
    <xf numFmtId="1" fontId="5" fillId="0" borderId="0" xfId="0" applyNumberFormat="1" applyFont="1" applyFill="1"/>
    <xf numFmtId="0" fontId="15" fillId="4" borderId="0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20" fontId="9" fillId="0" borderId="0" xfId="0" applyNumberFormat="1" applyFont="1" applyFill="1" applyAlignment="1">
      <alignment horizontal="center"/>
    </xf>
    <xf numFmtId="20" fontId="16" fillId="0" borderId="0" xfId="0" applyNumberFormat="1" applyFont="1" applyFill="1" applyAlignment="1">
      <alignment horizontal="right"/>
    </xf>
    <xf numFmtId="1" fontId="17" fillId="0" borderId="0" xfId="0" applyNumberFormat="1" applyFont="1" applyFill="1" applyAlignment="1">
      <alignment horizontal="center"/>
    </xf>
    <xf numFmtId="20" fontId="16" fillId="3" borderId="0" xfId="0" applyNumberFormat="1" applyFont="1" applyFill="1" applyAlignment="1">
      <alignment horizontal="right"/>
    </xf>
    <xf numFmtId="20" fontId="16" fillId="3" borderId="0" xfId="0" applyNumberFormat="1" applyFont="1" applyFill="1" applyAlignment="1">
      <alignment horizontal="center"/>
    </xf>
    <xf numFmtId="20" fontId="16" fillId="0" borderId="0" xfId="0" applyNumberFormat="1" applyFont="1" applyFill="1" applyAlignment="1">
      <alignment horizontal="center"/>
    </xf>
    <xf numFmtId="20" fontId="18" fillId="0" borderId="0" xfId="0" applyNumberFormat="1" applyFont="1" applyFill="1"/>
    <xf numFmtId="20" fontId="19" fillId="0" borderId="0" xfId="0" applyNumberFormat="1" applyFont="1" applyFill="1" applyAlignment="1">
      <alignment horizontal="center"/>
    </xf>
    <xf numFmtId="20" fontId="18" fillId="3" borderId="0" xfId="0" applyNumberFormat="1" applyFont="1" applyFill="1"/>
    <xf numFmtId="20" fontId="13" fillId="3" borderId="0" xfId="0" applyNumberFormat="1" applyFont="1" applyFill="1" applyAlignment="1">
      <alignment horizontal="center"/>
    </xf>
    <xf numFmtId="20" fontId="13" fillId="0" borderId="0" xfId="0" applyNumberFormat="1" applyFont="1" applyFill="1" applyAlignment="1">
      <alignment horizontal="center"/>
    </xf>
    <xf numFmtId="20" fontId="9" fillId="0" borderId="0" xfId="0" applyNumberFormat="1" applyFont="1" applyFill="1"/>
    <xf numFmtId="20" fontId="9" fillId="3" borderId="0" xfId="0" applyNumberFormat="1" applyFont="1" applyFill="1"/>
    <xf numFmtId="20" fontId="9" fillId="3" borderId="0" xfId="0" applyNumberFormat="1" applyFont="1" applyFill="1" applyAlignment="1">
      <alignment horizontal="center"/>
    </xf>
    <xf numFmtId="20" fontId="9" fillId="0" borderId="0" xfId="0" applyNumberFormat="1" applyFont="1" applyAlignment="1">
      <alignment horizontal="center"/>
    </xf>
    <xf numFmtId="20" fontId="11" fillId="0" borderId="0" xfId="0" applyNumberFormat="1" applyFont="1" applyFill="1" applyAlignment="1">
      <alignment horizontal="center"/>
    </xf>
    <xf numFmtId="1" fontId="9" fillId="0" borderId="0" xfId="0" applyNumberFormat="1" applyFont="1" applyFill="1" applyAlignment="1">
      <alignment horizontal="center"/>
    </xf>
    <xf numFmtId="1" fontId="16" fillId="0" borderId="0" xfId="0" applyNumberFormat="1" applyFont="1" applyFill="1" applyAlignment="1">
      <alignment horizontal="center"/>
    </xf>
    <xf numFmtId="20" fontId="5" fillId="0" borderId="0" xfId="0" applyNumberFormat="1" applyFont="1" applyFill="1" applyBorder="1" applyAlignment="1">
      <alignment horizontal="left" wrapText="1"/>
    </xf>
    <xf numFmtId="20" fontId="16" fillId="0" borderId="0" xfId="0" quotePrefix="1" applyNumberFormat="1" applyFont="1" applyFill="1" applyBorder="1" applyAlignment="1">
      <alignment wrapText="1"/>
    </xf>
    <xf numFmtId="0" fontId="20" fillId="0" borderId="0" xfId="0" applyFont="1"/>
    <xf numFmtId="20" fontId="5" fillId="0" borderId="0" xfId="0" applyNumberFormat="1" applyFont="1"/>
    <xf numFmtId="0" fontId="4" fillId="0" borderId="0" xfId="0" applyFont="1"/>
    <xf numFmtId="0" fontId="0" fillId="2" borderId="1" xfId="0" applyFill="1" applyBorder="1"/>
    <xf numFmtId="165" fontId="0" fillId="2" borderId="1" xfId="0" applyNumberFormat="1" applyFill="1" applyBorder="1"/>
    <xf numFmtId="166" fontId="0" fillId="2" borderId="1" xfId="0" applyNumberFormat="1" applyFill="1" applyBorder="1"/>
    <xf numFmtId="165" fontId="0" fillId="0" borderId="0" xfId="0" applyNumberFormat="1" applyFill="1"/>
    <xf numFmtId="166" fontId="0" fillId="0" borderId="0" xfId="0" applyNumberFormat="1" applyFill="1"/>
    <xf numFmtId="0" fontId="0" fillId="5" borderId="1" xfId="0" applyFill="1" applyBorder="1"/>
    <xf numFmtId="165" fontId="0" fillId="5" borderId="1" xfId="0" applyNumberFormat="1" applyFill="1" applyBorder="1"/>
    <xf numFmtId="166" fontId="0" fillId="5" borderId="1" xfId="0" applyNumberFormat="1" applyFill="1" applyBorder="1"/>
    <xf numFmtId="20" fontId="2" fillId="0" borderId="0" xfId="0" applyNumberFormat="1" applyFont="1" applyAlignment="1">
      <alignment horizontal="left" wrapText="1"/>
    </xf>
    <xf numFmtId="0" fontId="12" fillId="0" borderId="0" xfId="0" applyFont="1" applyAlignment="1">
      <alignment vertical="center" wrapText="1"/>
    </xf>
    <xf numFmtId="20" fontId="16" fillId="0" borderId="0" xfId="0" quotePrefix="1" applyNumberFormat="1" applyFont="1" applyFill="1" applyBorder="1" applyAlignment="1">
      <alignment vertical="top" wrapText="1"/>
    </xf>
    <xf numFmtId="0" fontId="21" fillId="0" borderId="0" xfId="0" applyFont="1" applyAlignment="1">
      <alignment wrapText="1"/>
    </xf>
    <xf numFmtId="20" fontId="2" fillId="0" borderId="0" xfId="0" applyNumberFormat="1" applyFont="1" applyAlignment="1">
      <alignment horizontal="left" wrapText="1"/>
    </xf>
    <xf numFmtId="20" fontId="22" fillId="3" borderId="0" xfId="0" applyNumberFormat="1" applyFont="1" applyFill="1"/>
    <xf numFmtId="20" fontId="23" fillId="3" borderId="0" xfId="0" applyNumberFormat="1" applyFont="1" applyFill="1" applyAlignment="1">
      <alignment horizontal="center"/>
    </xf>
    <xf numFmtId="20" fontId="22" fillId="0" borderId="0" xfId="0" applyNumberFormat="1" applyFont="1" applyFill="1"/>
    <xf numFmtId="20" fontId="0" fillId="0" borderId="0" xfId="0" applyNumberFormat="1" applyFont="1" applyFill="1" applyAlignment="1">
      <alignment horizontal="center"/>
    </xf>
    <xf numFmtId="20" fontId="0" fillId="3" borderId="0" xfId="0" applyNumberFormat="1" applyFont="1" applyFill="1" applyAlignment="1">
      <alignment horizontal="center"/>
    </xf>
    <xf numFmtId="20" fontId="23" fillId="0" borderId="0" xfId="0" applyNumberFormat="1" applyFont="1" applyFill="1" applyAlignment="1">
      <alignment horizontal="center"/>
    </xf>
    <xf numFmtId="1" fontId="0" fillId="0" borderId="0" xfId="0" applyNumberFormat="1" applyFont="1" applyFill="1" applyAlignment="1">
      <alignment horizontal="center"/>
    </xf>
    <xf numFmtId="20" fontId="10" fillId="0" borderId="0" xfId="0" applyNumberFormat="1" applyFont="1" applyFill="1" applyAlignment="1">
      <alignment horizontal="center"/>
    </xf>
    <xf numFmtId="0" fontId="4" fillId="0" borderId="0" xfId="0" applyFont="1" applyFill="1"/>
    <xf numFmtId="0" fontId="2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20" fontId="2" fillId="6" borderId="0" xfId="0" applyNumberFormat="1" applyFont="1" applyFill="1" applyAlignment="1">
      <alignment horizontal="right"/>
    </xf>
    <xf numFmtId="20" fontId="5" fillId="6" borderId="0" xfId="0" applyNumberFormat="1" applyFont="1" applyFill="1" applyAlignment="1">
      <alignment horizontal="right"/>
    </xf>
    <xf numFmtId="20" fontId="2" fillId="6" borderId="0" xfId="0" applyNumberFormat="1" applyFont="1" applyFill="1"/>
    <xf numFmtId="20" fontId="2" fillId="6" borderId="0" xfId="0" quotePrefix="1" applyNumberFormat="1" applyFont="1" applyFill="1" applyAlignment="1">
      <alignment horizontal="right"/>
    </xf>
    <xf numFmtId="20" fontId="4" fillId="0" borderId="0" xfId="0" applyNumberFormat="1" applyFont="1" applyFill="1"/>
    <xf numFmtId="20" fontId="4" fillId="0" borderId="0" xfId="0" quotePrefix="1" applyNumberFormat="1" applyFont="1" applyFill="1" applyAlignment="1">
      <alignment horizontal="right"/>
    </xf>
    <xf numFmtId="20" fontId="2" fillId="0" borderId="0" xfId="1" applyNumberFormat="1" applyFont="1" applyFill="1"/>
    <xf numFmtId="0" fontId="5" fillId="0" borderId="0" xfId="0" applyFont="1" applyFill="1"/>
    <xf numFmtId="20" fontId="5" fillId="0" borderId="0" xfId="0" quotePrefix="1" applyNumberFormat="1" applyFont="1" applyFill="1" applyAlignment="1">
      <alignment horizontal="right"/>
    </xf>
    <xf numFmtId="20" fontId="5" fillId="0" borderId="0" xfId="1" applyNumberFormat="1" applyFont="1" applyFill="1"/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20" fontId="5" fillId="0" borderId="0" xfId="0" applyNumberFormat="1" applyFont="1" applyFill="1" applyAlignment="1"/>
    <xf numFmtId="0" fontId="0" fillId="0" borderId="0" xfId="0" applyAlignment="1">
      <alignment horizontal="right"/>
    </xf>
    <xf numFmtId="0" fontId="21" fillId="0" borderId="0" xfId="0" applyFont="1" applyFill="1" applyAlignment="1">
      <alignment wrapText="1"/>
    </xf>
    <xf numFmtId="0" fontId="2" fillId="0" borderId="0" xfId="0" applyFont="1" applyAlignment="1">
      <alignment horizontal="center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26" fillId="0" borderId="0" xfId="0" applyFont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horizontal="center"/>
    </xf>
    <xf numFmtId="49" fontId="9" fillId="0" borderId="0" xfId="0" applyNumberFormat="1" applyFont="1" applyFill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2" borderId="15" xfId="0" applyFill="1" applyBorder="1"/>
    <xf numFmtId="0" fontId="0" fillId="2" borderId="16" xfId="0" applyFill="1" applyBorder="1"/>
    <xf numFmtId="165" fontId="0" fillId="2" borderId="16" xfId="0" applyNumberFormat="1" applyFill="1" applyBorder="1"/>
    <xf numFmtId="166" fontId="0" fillId="2" borderId="16" xfId="0" applyNumberFormat="1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11" xfId="0" applyFill="1" applyBorder="1"/>
    <xf numFmtId="0" fontId="0" fillId="2" borderId="20" xfId="0" applyFill="1" applyBorder="1"/>
    <xf numFmtId="165" fontId="0" fillId="2" borderId="20" xfId="0" applyNumberFormat="1" applyFill="1" applyBorder="1"/>
    <xf numFmtId="166" fontId="0" fillId="2" borderId="20" xfId="0" applyNumberFormat="1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23" xfId="0" applyFill="1" applyBorder="1"/>
    <xf numFmtId="166" fontId="0" fillId="2" borderId="23" xfId="0" applyNumberFormat="1" applyFill="1" applyBorder="1"/>
    <xf numFmtId="165" fontId="0" fillId="2" borderId="23" xfId="0" applyNumberFormat="1" applyFill="1" applyBorder="1"/>
    <xf numFmtId="166" fontId="0" fillId="2" borderId="24" xfId="0" applyNumberFormat="1" applyFill="1" applyBorder="1"/>
    <xf numFmtId="0" fontId="0" fillId="5" borderId="15" xfId="0" applyFill="1" applyBorder="1"/>
    <xf numFmtId="0" fontId="0" fillId="5" borderId="16" xfId="0" applyFill="1" applyBorder="1"/>
    <xf numFmtId="165" fontId="0" fillId="5" borderId="16" xfId="0" applyNumberFormat="1" applyFill="1" applyBorder="1"/>
    <xf numFmtId="0" fontId="0" fillId="5" borderId="18" xfId="0" applyFill="1" applyBorder="1"/>
    <xf numFmtId="0" fontId="0" fillId="5" borderId="19" xfId="0" applyFill="1" applyBorder="1"/>
    <xf numFmtId="0" fontId="0" fillId="5" borderId="11" xfId="0" applyFill="1" applyBorder="1"/>
    <xf numFmtId="0" fontId="0" fillId="5" borderId="20" xfId="0" applyFill="1" applyBorder="1"/>
    <xf numFmtId="165" fontId="0" fillId="5" borderId="20" xfId="0" applyNumberFormat="1" applyFill="1" applyBorder="1"/>
    <xf numFmtId="166" fontId="0" fillId="5" borderId="20" xfId="0" applyNumberFormat="1" applyFill="1" applyBorder="1"/>
    <xf numFmtId="0" fontId="0" fillId="5" borderId="21" xfId="0" applyFill="1" applyBorder="1"/>
    <xf numFmtId="0" fontId="0" fillId="5" borderId="22" xfId="0" applyFill="1" applyBorder="1"/>
    <xf numFmtId="0" fontId="0" fillId="5" borderId="23" xfId="0" applyFill="1" applyBorder="1"/>
    <xf numFmtId="165" fontId="0" fillId="5" borderId="23" xfId="0" applyNumberFormat="1" applyFill="1" applyBorder="1"/>
    <xf numFmtId="166" fontId="0" fillId="5" borderId="23" xfId="0" applyNumberFormat="1" applyFill="1" applyBorder="1"/>
    <xf numFmtId="166" fontId="0" fillId="5" borderId="24" xfId="0" applyNumberFormat="1" applyFill="1" applyBorder="1"/>
    <xf numFmtId="20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/>
    </xf>
  </cellXfs>
  <cellStyles count="6">
    <cellStyle name="Normaali" xfId="0" builtinId="0"/>
    <cellStyle name="Normaali 2" xfId="4" xr:uid="{00000000-0005-0000-0000-000002000000}"/>
    <cellStyle name="Normaali 3" xfId="2" xr:uid="{00000000-0005-0000-0000-000003000000}"/>
    <cellStyle name="Normal" xfId="3" xr:uid="{00000000-0005-0000-0000-000004000000}"/>
    <cellStyle name="Prosenttia" xfId="1" builtinId="5"/>
    <cellStyle name="Valuutta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AE39"/>
  <sheetViews>
    <sheetView tabSelected="1" workbookViewId="0">
      <pane ySplit="11" topLeftCell="A12" activePane="bottomLeft" state="frozen"/>
      <selection pane="bottomLeft"/>
    </sheetView>
  </sheetViews>
  <sheetFormatPr defaultColWidth="9.140625" defaultRowHeight="15" x14ac:dyDescent="0.25"/>
  <cols>
    <col min="1" max="1" width="9.140625" style="3"/>
    <col min="2" max="2" width="6.42578125" style="1" customWidth="1"/>
    <col min="3" max="4" width="9.140625" style="1"/>
    <col min="5" max="5" width="10.140625" style="6" customWidth="1"/>
    <col min="6" max="6" width="9.140625" style="1"/>
    <col min="7" max="7" width="7.7109375" style="27" customWidth="1"/>
    <col min="8" max="8" width="10.140625" style="3" customWidth="1"/>
    <col min="9" max="9" width="7.7109375" style="1" customWidth="1"/>
    <col min="10" max="10" width="12.7109375" style="3" customWidth="1"/>
    <col min="11" max="11" width="7" customWidth="1"/>
    <col min="12" max="12" width="10.85546875" customWidth="1"/>
    <col min="13" max="13" width="8.28515625" style="3" customWidth="1"/>
    <col min="14" max="14" width="9.85546875" style="3" customWidth="1"/>
    <col min="15" max="15" width="8.5703125" style="3" customWidth="1"/>
    <col min="16" max="16" width="9.28515625" style="3" customWidth="1"/>
    <col min="17" max="17" width="8" style="3" customWidth="1"/>
    <col min="18" max="18" width="10.7109375" style="3" customWidth="1"/>
    <col min="19" max="19" width="9.28515625" style="3" customWidth="1"/>
    <col min="20" max="20" width="9.7109375" style="3" customWidth="1"/>
    <col min="21" max="21" width="8.5703125" style="3" customWidth="1"/>
    <col min="22" max="22" width="9" style="3" customWidth="1"/>
    <col min="23" max="24" width="8.85546875" style="3" customWidth="1"/>
    <col min="25" max="25" width="11.85546875" style="3" customWidth="1"/>
    <col min="26" max="26" width="9.7109375" style="3" customWidth="1"/>
    <col min="27" max="31" width="9.140625" style="3"/>
    <col min="32" max="34" width="9.42578125" style="3" bestFit="1" customWidth="1"/>
    <col min="35" max="16384" width="9.140625" style="3"/>
  </cols>
  <sheetData>
    <row r="1" spans="1:31" customFormat="1" x14ac:dyDescent="0.25">
      <c r="A1" t="s">
        <v>102</v>
      </c>
      <c r="B1" s="1"/>
      <c r="C1" s="1"/>
      <c r="D1" s="1"/>
      <c r="E1" s="2"/>
      <c r="G1" s="25"/>
    </row>
    <row r="2" spans="1:31" customFormat="1" ht="14.25" customHeight="1" x14ac:dyDescent="0.25">
      <c r="A2" s="115" t="s">
        <v>97</v>
      </c>
      <c r="B2" s="98"/>
      <c r="E2" s="5"/>
      <c r="H2" s="3"/>
      <c r="I2" s="1"/>
      <c r="J2" s="26"/>
    </row>
    <row r="4" spans="1:31" ht="12" customHeight="1" x14ac:dyDescent="0.2">
      <c r="A4" s="3" t="s">
        <v>0</v>
      </c>
      <c r="C4" s="1" t="s">
        <v>29</v>
      </c>
      <c r="D4" s="1" t="s">
        <v>35</v>
      </c>
      <c r="E4" s="1" t="s">
        <v>39</v>
      </c>
      <c r="F4" s="1" t="s">
        <v>37</v>
      </c>
      <c r="G4" s="1" t="s">
        <v>38</v>
      </c>
      <c r="H4" s="1" t="s">
        <v>71</v>
      </c>
      <c r="I4" s="3"/>
      <c r="K4" s="3"/>
      <c r="L4" s="1" t="s">
        <v>24</v>
      </c>
      <c r="O4" s="74"/>
      <c r="V4" s="1"/>
    </row>
    <row r="5" spans="1:31" ht="12" customHeight="1" x14ac:dyDescent="0.2">
      <c r="A5" s="3" t="s">
        <v>1</v>
      </c>
      <c r="C5" s="7">
        <f>G13</f>
        <v>0.25694444444444448</v>
      </c>
      <c r="D5" s="7">
        <f>G19</f>
        <v>0.46875</v>
      </c>
      <c r="E5" s="7">
        <f>G22</f>
        <v>0.59027777777777779</v>
      </c>
      <c r="F5" s="7">
        <f>G30</f>
        <v>0.30208333333333331</v>
      </c>
      <c r="G5" s="7">
        <f>G33</f>
        <v>0.54861111111111105</v>
      </c>
      <c r="H5" s="7">
        <f>G39</f>
        <v>0.30208333333333331</v>
      </c>
      <c r="I5" s="3"/>
      <c r="K5" s="3"/>
      <c r="L5" s="1"/>
      <c r="V5" s="7"/>
    </row>
    <row r="6" spans="1:31" ht="12" customHeight="1" x14ac:dyDescent="0.2">
      <c r="A6" s="3" t="s">
        <v>2</v>
      </c>
      <c r="C6" s="7">
        <f>Y17</f>
        <v>0.41597222222222202</v>
      </c>
      <c r="D6" s="7">
        <f>Y20</f>
        <v>0.50347222222222221</v>
      </c>
      <c r="E6" s="7">
        <f>Y27</f>
        <v>0.7847222222222221</v>
      </c>
      <c r="F6" s="7">
        <f>Y31</f>
        <v>0.37222222222222201</v>
      </c>
      <c r="G6" s="7">
        <f>Y36</f>
        <v>0.70347222222222205</v>
      </c>
      <c r="H6" s="7">
        <f>Y39</f>
        <v>0.32708333333333328</v>
      </c>
      <c r="I6" s="3"/>
      <c r="K6" s="3"/>
      <c r="L6" s="1"/>
      <c r="V6" s="7"/>
    </row>
    <row r="7" spans="1:31" ht="12" customHeight="1" x14ac:dyDescent="0.2">
      <c r="A7" s="3" t="s">
        <v>3</v>
      </c>
      <c r="C7" s="7">
        <f t="shared" ref="C7:H7" si="0">C6-C5</f>
        <v>0.15902777777777755</v>
      </c>
      <c r="D7" s="7">
        <f t="shared" si="0"/>
        <v>3.472222222222221E-2</v>
      </c>
      <c r="E7" s="7">
        <f t="shared" si="0"/>
        <v>0.19444444444444431</v>
      </c>
      <c r="F7" s="7">
        <f t="shared" si="0"/>
        <v>7.0138888888888695E-2</v>
      </c>
      <c r="G7" s="7">
        <f t="shared" si="0"/>
        <v>0.15486111111111101</v>
      </c>
      <c r="H7" s="7">
        <f t="shared" si="0"/>
        <v>2.4999999999999967E-2</v>
      </c>
      <c r="I7" s="3"/>
      <c r="K7" s="3"/>
      <c r="L7" s="8">
        <f>SUM(C7:H7)</f>
        <v>0.63819444444444362</v>
      </c>
      <c r="M7" s="3" t="s">
        <v>4</v>
      </c>
      <c r="V7" s="7"/>
    </row>
    <row r="8" spans="1:31" ht="12" customHeight="1" x14ac:dyDescent="0.2">
      <c r="A8" s="3" t="s">
        <v>5</v>
      </c>
      <c r="C8" s="6">
        <f>SUM(E13:E17)</f>
        <v>137</v>
      </c>
      <c r="D8" s="6">
        <f>SUM(E19:E20)</f>
        <v>34.799999999999997</v>
      </c>
      <c r="E8" s="6">
        <f>SUM(E22:E27)</f>
        <v>170.60000000000002</v>
      </c>
      <c r="F8" s="6">
        <f>SUM(E30:E31)</f>
        <v>68.099999999999994</v>
      </c>
      <c r="G8" s="6">
        <f>SUM(E33:E36)</f>
        <v>137</v>
      </c>
      <c r="H8" s="6">
        <f>SUM(E39:E39)</f>
        <v>24.6</v>
      </c>
      <c r="I8" s="3"/>
      <c r="K8" s="3"/>
      <c r="L8" s="6">
        <f>SUM(C8:H8)</f>
        <v>572.1</v>
      </c>
      <c r="M8" s="3" t="s">
        <v>6</v>
      </c>
      <c r="V8" s="6"/>
    </row>
    <row r="9" spans="1:31" ht="12" customHeight="1" x14ac:dyDescent="0.2">
      <c r="A9" s="3" t="s">
        <v>7</v>
      </c>
      <c r="C9" s="1">
        <v>1</v>
      </c>
      <c r="E9" s="3"/>
      <c r="F9" s="1">
        <v>1</v>
      </c>
      <c r="G9" s="1"/>
      <c r="H9" s="1">
        <v>1</v>
      </c>
      <c r="I9" s="3"/>
      <c r="K9" s="3"/>
      <c r="L9" s="6">
        <f>SUM(C9:H9)</f>
        <v>3</v>
      </c>
      <c r="M9" s="3" t="s">
        <v>8</v>
      </c>
    </row>
    <row r="10" spans="1:31" ht="12" customHeight="1" x14ac:dyDescent="0.2">
      <c r="H10" s="1"/>
      <c r="I10" s="3"/>
      <c r="K10" s="3"/>
      <c r="L10" s="3"/>
    </row>
    <row r="11" spans="1:31" ht="12" customHeight="1" x14ac:dyDescent="0.2">
      <c r="A11" s="3" t="s">
        <v>9</v>
      </c>
      <c r="B11" s="1" t="s">
        <v>10</v>
      </c>
      <c r="C11" s="1" t="s">
        <v>11</v>
      </c>
      <c r="E11" s="6" t="s">
        <v>12</v>
      </c>
      <c r="F11" s="1" t="s">
        <v>13</v>
      </c>
      <c r="G11" s="27" t="s">
        <v>14</v>
      </c>
      <c r="H11" s="3" t="s">
        <v>15</v>
      </c>
      <c r="I11" s="3" t="s">
        <v>18</v>
      </c>
      <c r="J11" s="3" t="s">
        <v>21</v>
      </c>
      <c r="K11" s="3" t="s">
        <v>18</v>
      </c>
      <c r="L11" s="3" t="s">
        <v>21</v>
      </c>
      <c r="M11" s="3" t="s">
        <v>18</v>
      </c>
      <c r="N11" s="3" t="s">
        <v>21</v>
      </c>
      <c r="O11" s="3" t="s">
        <v>18</v>
      </c>
      <c r="P11" s="3" t="s">
        <v>21</v>
      </c>
      <c r="Q11" s="3" t="s">
        <v>18</v>
      </c>
      <c r="R11" s="3" t="s">
        <v>21</v>
      </c>
      <c r="S11" s="3" t="s">
        <v>18</v>
      </c>
      <c r="T11" s="3" t="s">
        <v>21</v>
      </c>
      <c r="U11" s="3" t="s">
        <v>18</v>
      </c>
      <c r="V11" s="3" t="s">
        <v>21</v>
      </c>
      <c r="W11" s="3" t="s">
        <v>18</v>
      </c>
      <c r="X11" s="3" t="s">
        <v>21</v>
      </c>
      <c r="Y11" s="1" t="s">
        <v>17</v>
      </c>
      <c r="Z11" s="3" t="s">
        <v>16</v>
      </c>
      <c r="AB11" s="3" t="s">
        <v>31</v>
      </c>
    </row>
    <row r="12" spans="1:31" ht="12" customHeight="1" x14ac:dyDescent="0.2">
      <c r="B12" s="114"/>
      <c r="C12" s="114"/>
      <c r="D12" s="114"/>
      <c r="F12" s="114"/>
      <c r="I12" s="3"/>
      <c r="K12" s="3"/>
      <c r="L12" s="3"/>
      <c r="Y12" s="114"/>
    </row>
    <row r="13" spans="1:31" s="12" customFormat="1" ht="12" customHeight="1" x14ac:dyDescent="0.2">
      <c r="A13" s="13">
        <v>401</v>
      </c>
      <c r="B13" s="13">
        <v>1</v>
      </c>
      <c r="C13" s="13">
        <v>1</v>
      </c>
      <c r="D13" s="13" t="str">
        <f>CONCATENATE(A13," ",B13)</f>
        <v>401 1</v>
      </c>
      <c r="E13" s="14">
        <f>VLOOKUP(D13,Kilometrit!$C$4:$D$44,2,FALSE)</f>
        <v>21.1</v>
      </c>
      <c r="F13" s="13"/>
      <c r="G13" s="29">
        <v>0.25694444444444448</v>
      </c>
      <c r="H13" s="106" t="s">
        <v>33</v>
      </c>
      <c r="I13" s="29">
        <f>G13+TIME(0,10,0)</f>
        <v>0.2638888888888889</v>
      </c>
      <c r="J13" s="106" t="s">
        <v>87</v>
      </c>
      <c r="K13" s="29">
        <f>I13+TIME(0,6,0)</f>
        <v>0.26805555555555555</v>
      </c>
      <c r="L13" s="106" t="s">
        <v>86</v>
      </c>
      <c r="M13" s="45"/>
      <c r="N13" s="106"/>
      <c r="O13" s="106"/>
      <c r="P13" s="106"/>
      <c r="Q13" s="106"/>
      <c r="R13" s="106"/>
      <c r="S13" s="106"/>
      <c r="T13" s="106"/>
      <c r="U13" s="29">
        <f>K13+TIME(0,9,0)</f>
        <v>0.27430555555555552</v>
      </c>
      <c r="V13" s="106" t="s">
        <v>63</v>
      </c>
      <c r="W13" s="106"/>
      <c r="X13" s="106"/>
      <c r="Y13" s="29">
        <f>U13+TIME(0,8,0)</f>
        <v>0.27986111111111106</v>
      </c>
      <c r="Z13" s="106" t="s">
        <v>50</v>
      </c>
      <c r="AA13" s="106"/>
      <c r="AB13" s="21">
        <f>Y13-G13</f>
        <v>2.2916666666666585E-2</v>
      </c>
      <c r="AC13" s="96"/>
    </row>
    <row r="14" spans="1:31" s="12" customFormat="1" ht="12" customHeight="1" x14ac:dyDescent="0.2">
      <c r="A14" s="13">
        <v>401</v>
      </c>
      <c r="B14" s="13">
        <v>0</v>
      </c>
      <c r="C14" s="13">
        <v>1</v>
      </c>
      <c r="D14" s="13" t="str">
        <f>CONCATENATE(A14," ",B14)</f>
        <v>401 0</v>
      </c>
      <c r="E14" s="14">
        <f>VLOOKUP(D14,Kilometrit!$C$4:$D$44,2,FALSE)</f>
        <v>47</v>
      </c>
      <c r="F14" s="13"/>
      <c r="G14" s="29">
        <f>Y13</f>
        <v>0.27986111111111106</v>
      </c>
      <c r="H14" s="106" t="s">
        <v>50</v>
      </c>
      <c r="I14" s="29">
        <f>G14+TIME(0,7,0)</f>
        <v>0.28472222222222215</v>
      </c>
      <c r="J14" s="106" t="s">
        <v>51</v>
      </c>
      <c r="K14" s="29">
        <f>I14+TIME(0,10,0)</f>
        <v>0.29166666666666657</v>
      </c>
      <c r="L14" s="106" t="s">
        <v>52</v>
      </c>
      <c r="M14" s="29">
        <f>K14+TIME(0,4,0)</f>
        <v>0.29444444444444434</v>
      </c>
      <c r="N14" s="106" t="s">
        <v>53</v>
      </c>
      <c r="O14" s="45">
        <f>M14+TIME(0,3,0)</f>
        <v>0.29652777777777767</v>
      </c>
      <c r="P14" s="106" t="s">
        <v>54</v>
      </c>
      <c r="Q14" s="107">
        <f>O14+TIME(0,6,0)</f>
        <v>0.30069444444444432</v>
      </c>
      <c r="R14" s="106" t="s">
        <v>55</v>
      </c>
      <c r="S14" s="45">
        <f>Q14+TIME(0,2,0)</f>
        <v>0.3020833333333332</v>
      </c>
      <c r="T14" s="106" t="s">
        <v>50</v>
      </c>
      <c r="U14" s="45">
        <f>S14+TIME(0,8,0)</f>
        <v>0.30763888888888874</v>
      </c>
      <c r="V14" s="106" t="s">
        <v>63</v>
      </c>
      <c r="W14" s="45">
        <f>U14+TIME(0,25,0)</f>
        <v>0.32499999999999984</v>
      </c>
      <c r="X14" s="106" t="s">
        <v>64</v>
      </c>
      <c r="Y14" s="108">
        <f>W14+TIME(0,3,0)</f>
        <v>0.32708333333333317</v>
      </c>
      <c r="Z14" s="106" t="s">
        <v>48</v>
      </c>
      <c r="AA14" s="106"/>
      <c r="AB14" s="21">
        <f>Y14-G14</f>
        <v>4.722222222222211E-2</v>
      </c>
      <c r="AC14" s="96"/>
    </row>
    <row r="15" spans="1:31" s="12" customFormat="1" ht="12" customHeight="1" x14ac:dyDescent="0.2">
      <c r="A15" s="13">
        <v>401</v>
      </c>
      <c r="B15" s="13">
        <v>1</v>
      </c>
      <c r="C15" s="13">
        <v>1</v>
      </c>
      <c r="D15" s="13" t="str">
        <f>CONCATENATE(A15," ",B15)</f>
        <v>401 1</v>
      </c>
      <c r="E15" s="14">
        <f>VLOOKUP(D15,Kilometrit!$C$4:$D$44,2,FALSE)</f>
        <v>21.1</v>
      </c>
      <c r="F15" s="13"/>
      <c r="G15" s="29">
        <v>0.34375</v>
      </c>
      <c r="H15" s="106" t="s">
        <v>33</v>
      </c>
      <c r="I15" s="29">
        <f>G15+TIME(0,10,0)</f>
        <v>0.35069444444444442</v>
      </c>
      <c r="J15" s="106" t="s">
        <v>87</v>
      </c>
      <c r="K15" s="29">
        <f>I15+TIME(0,6,0)</f>
        <v>0.35486111111111107</v>
      </c>
      <c r="L15" s="106" t="s">
        <v>86</v>
      </c>
      <c r="M15" s="45"/>
      <c r="N15" s="106"/>
      <c r="O15" s="106"/>
      <c r="P15" s="106"/>
      <c r="Q15" s="106"/>
      <c r="R15" s="106"/>
      <c r="S15" s="106"/>
      <c r="T15" s="106"/>
      <c r="U15" s="29">
        <f>K15+TIME(0,9,0)</f>
        <v>0.36111111111111105</v>
      </c>
      <c r="V15" s="106" t="s">
        <v>63</v>
      </c>
      <c r="W15" s="106"/>
      <c r="X15" s="106"/>
      <c r="Y15" s="29">
        <f>U15+TIME(0,8,0)</f>
        <v>0.36666666666666659</v>
      </c>
      <c r="Z15" s="106" t="s">
        <v>50</v>
      </c>
      <c r="AA15" s="106"/>
      <c r="AB15" s="21">
        <f>Y15-G15</f>
        <v>2.2916666666666585E-2</v>
      </c>
    </row>
    <row r="16" spans="1:31" s="12" customFormat="1" ht="12" customHeight="1" x14ac:dyDescent="0.2">
      <c r="A16" s="13">
        <v>401</v>
      </c>
      <c r="B16" s="13">
        <v>0</v>
      </c>
      <c r="C16" s="13">
        <v>1</v>
      </c>
      <c r="D16" s="13" t="str">
        <f>CONCATENATE(A16," ",B16)</f>
        <v>401 0</v>
      </c>
      <c r="E16" s="14">
        <f>VLOOKUP(D16,Kilometrit!$C$4:$D$44,2,FALSE)</f>
        <v>47</v>
      </c>
      <c r="F16" s="13"/>
      <c r="G16" s="29">
        <f>Y15</f>
        <v>0.36666666666666659</v>
      </c>
      <c r="H16" s="12" t="s">
        <v>50</v>
      </c>
      <c r="I16" s="15">
        <f>G16+TIME(0,7,0)</f>
        <v>0.37152777777777768</v>
      </c>
      <c r="J16" s="12" t="s">
        <v>51</v>
      </c>
      <c r="K16" s="15">
        <f>I16+TIME(0,10,0)</f>
        <v>0.3784722222222221</v>
      </c>
      <c r="L16" s="12" t="s">
        <v>52</v>
      </c>
      <c r="M16" s="15">
        <f>K16+TIME(0,4,0)</f>
        <v>0.38124999999999987</v>
      </c>
      <c r="N16" s="12" t="s">
        <v>53</v>
      </c>
      <c r="O16" s="21">
        <f>M16+TIME(0,3,0)</f>
        <v>0.38333333333333319</v>
      </c>
      <c r="P16" s="12" t="s">
        <v>54</v>
      </c>
      <c r="Q16" s="23">
        <f>O16+TIME(0,6,0)</f>
        <v>0.38749999999999984</v>
      </c>
      <c r="R16" s="12" t="s">
        <v>55</v>
      </c>
      <c r="S16" s="21">
        <f>Q16+TIME(0,2,0)</f>
        <v>0.38888888888888873</v>
      </c>
      <c r="T16" s="12" t="s">
        <v>50</v>
      </c>
      <c r="U16" s="45">
        <f>S16+TIME(0,8,0)</f>
        <v>0.39444444444444426</v>
      </c>
      <c r="V16" s="12" t="s">
        <v>63</v>
      </c>
      <c r="W16" s="105">
        <f>U16+TIME(0,25,0)</f>
        <v>0.41180555555555537</v>
      </c>
      <c r="X16" s="12" t="s">
        <v>64</v>
      </c>
      <c r="Y16" s="105">
        <f>W16+TIME(0,3,0)</f>
        <v>0.4138888888888887</v>
      </c>
      <c r="Z16" s="12" t="s">
        <v>48</v>
      </c>
      <c r="AB16" s="21">
        <f>Y16-G16</f>
        <v>4.722222222222211E-2</v>
      </c>
      <c r="AC16" s="96"/>
      <c r="AD16" s="96"/>
      <c r="AE16" s="96"/>
    </row>
    <row r="17" spans="1:28" s="12" customFormat="1" ht="12" customHeight="1" x14ac:dyDescent="0.2">
      <c r="A17" s="13" t="s">
        <v>90</v>
      </c>
      <c r="B17" s="13">
        <v>0</v>
      </c>
      <c r="C17" s="13">
        <v>1</v>
      </c>
      <c r="D17" s="13" t="str">
        <f>CONCATENATE(A17," ",B17)</f>
        <v>S2 0</v>
      </c>
      <c r="E17" s="14">
        <f>VLOOKUP(D17,Kilometrit!$C$4:$D$44,2,FALSE)</f>
        <v>0.8</v>
      </c>
      <c r="F17" s="13"/>
      <c r="G17" s="29">
        <f>Y16</f>
        <v>0.4138888888888887</v>
      </c>
      <c r="H17" s="12" t="s">
        <v>48</v>
      </c>
      <c r="I17" s="15"/>
      <c r="K17" s="15"/>
      <c r="M17" s="15"/>
      <c r="O17" s="21"/>
      <c r="Q17" s="23"/>
      <c r="S17" s="21"/>
      <c r="U17" s="45"/>
      <c r="W17" s="105"/>
      <c r="Y17" s="105">
        <f>G17+TIME(0,3,0)</f>
        <v>0.41597222222222202</v>
      </c>
      <c r="Z17" s="12" t="s">
        <v>34</v>
      </c>
      <c r="AB17" s="21">
        <f>Y17-G17</f>
        <v>2.0833333333333259E-3</v>
      </c>
    </row>
    <row r="18" spans="1:28" s="12" customFormat="1" ht="12" customHeight="1" x14ac:dyDescent="0.2">
      <c r="A18" s="13"/>
      <c r="B18" s="13"/>
      <c r="C18" s="13"/>
      <c r="D18" s="13"/>
      <c r="E18" s="14"/>
      <c r="F18" s="13"/>
      <c r="G18" s="29"/>
      <c r="I18" s="15"/>
      <c r="K18" s="15"/>
      <c r="M18" s="15"/>
      <c r="Q18" s="23"/>
      <c r="S18" s="21"/>
      <c r="U18" s="21"/>
      <c r="Y18" s="21"/>
      <c r="AB18" s="21"/>
    </row>
    <row r="19" spans="1:28" s="12" customFormat="1" ht="12" customHeight="1" x14ac:dyDescent="0.2">
      <c r="A19" s="13">
        <v>400</v>
      </c>
      <c r="B19" s="13">
        <v>1</v>
      </c>
      <c r="C19" s="13">
        <v>1</v>
      </c>
      <c r="D19" s="13" t="str">
        <f>CONCATENATE(A19," ",B19)</f>
        <v>400 1</v>
      </c>
      <c r="E19" s="14">
        <f>VLOOKUP(D19,Kilometrit!$C$4:$D$44,2,FALSE)</f>
        <v>17.5</v>
      </c>
      <c r="F19" s="13"/>
      <c r="G19" s="29">
        <v>0.46875</v>
      </c>
      <c r="H19" s="12" t="s">
        <v>33</v>
      </c>
      <c r="I19" s="15">
        <f>G19+TIME(0,10,0)</f>
        <v>0.47569444444444442</v>
      </c>
      <c r="J19" s="12" t="s">
        <v>87</v>
      </c>
      <c r="K19" s="15">
        <f>I19+TIME(0,6,0)</f>
        <v>0.47986111111111107</v>
      </c>
      <c r="L19" s="12" t="s">
        <v>86</v>
      </c>
      <c r="M19" s="15"/>
      <c r="Q19" s="23"/>
      <c r="S19" s="21"/>
      <c r="U19" s="21"/>
      <c r="Y19" s="15">
        <f>G19+TIME(0,25,0)</f>
        <v>0.4861111111111111</v>
      </c>
      <c r="Z19" s="12" t="s">
        <v>63</v>
      </c>
      <c r="AB19" s="21">
        <f>Y19-G19</f>
        <v>1.7361111111111105E-2</v>
      </c>
    </row>
    <row r="20" spans="1:28" s="12" customFormat="1" ht="12" customHeight="1" x14ac:dyDescent="0.2">
      <c r="A20" s="13">
        <v>400</v>
      </c>
      <c r="B20" s="13">
        <v>0</v>
      </c>
      <c r="C20" s="13">
        <v>1</v>
      </c>
      <c r="D20" s="13" t="str">
        <f>CONCATENATE(A20," ",B20)</f>
        <v>400 0</v>
      </c>
      <c r="E20" s="14">
        <f>VLOOKUP(D20,Kilometrit!$C$4:$D$44,2,FALSE)</f>
        <v>17.3</v>
      </c>
      <c r="F20" s="13"/>
      <c r="G20" s="29">
        <f>Y19</f>
        <v>0.4861111111111111</v>
      </c>
      <c r="H20" s="12" t="s">
        <v>63</v>
      </c>
      <c r="I20" s="21">
        <f>G20+TIME(0,8,0)</f>
        <v>0.49166666666666664</v>
      </c>
      <c r="J20" s="12" t="s">
        <v>86</v>
      </c>
      <c r="K20" s="15">
        <f>I20+TIME(0,7,0)</f>
        <v>0.49652777777777773</v>
      </c>
      <c r="L20" s="12" t="s">
        <v>85</v>
      </c>
      <c r="M20" s="15"/>
      <c r="Q20" s="104"/>
      <c r="S20" s="21"/>
      <c r="U20" s="21"/>
      <c r="Y20" s="105">
        <f>G20+TIME(0,25,0)</f>
        <v>0.50347222222222221</v>
      </c>
      <c r="Z20" s="12" t="s">
        <v>34</v>
      </c>
      <c r="AB20" s="21">
        <f>Y20-G20</f>
        <v>1.7361111111111105E-2</v>
      </c>
    </row>
    <row r="21" spans="1:28" s="12" customFormat="1" ht="12" customHeight="1" x14ac:dyDescent="0.2">
      <c r="A21" s="13"/>
      <c r="B21" s="13"/>
      <c r="C21" s="13"/>
      <c r="D21" s="13"/>
      <c r="E21" s="14"/>
      <c r="F21" s="13"/>
      <c r="G21" s="29"/>
      <c r="I21" s="15"/>
      <c r="K21" s="15"/>
      <c r="M21" s="15"/>
      <c r="Q21" s="23"/>
      <c r="Y21" s="105"/>
      <c r="AB21" s="21"/>
    </row>
    <row r="22" spans="1:28" s="12" customFormat="1" ht="12" customHeight="1" x14ac:dyDescent="0.2">
      <c r="A22" s="13" t="s">
        <v>60</v>
      </c>
      <c r="B22" s="13">
        <v>1</v>
      </c>
      <c r="C22" s="13">
        <v>1</v>
      </c>
      <c r="D22" s="13" t="str">
        <f t="shared" ref="D22:D27" si="1">CONCATENATE(A22," ",B22)</f>
        <v>401B 1</v>
      </c>
      <c r="E22" s="14">
        <f>VLOOKUP(D22,Kilometrit!$C$4:$D$44,2,FALSE)</f>
        <v>22.3</v>
      </c>
      <c r="F22" s="13"/>
      <c r="G22" s="45">
        <v>0.59027777777777779</v>
      </c>
      <c r="H22" s="12" t="s">
        <v>48</v>
      </c>
      <c r="I22" s="29">
        <f>G22+TIME(0,5,0)</f>
        <v>0.59375</v>
      </c>
      <c r="J22" s="12" t="s">
        <v>33</v>
      </c>
      <c r="K22" s="15">
        <f>I22+TIME(0,10,0)</f>
        <v>0.60069444444444442</v>
      </c>
      <c r="L22" s="12" t="s">
        <v>87</v>
      </c>
      <c r="M22" s="15">
        <f>K22+TIME(0,6,0)</f>
        <v>0.60486111111111107</v>
      </c>
      <c r="N22" s="12" t="s">
        <v>86</v>
      </c>
      <c r="U22" s="15">
        <f>M22+TIME(0,9,0)</f>
        <v>0.61111111111111105</v>
      </c>
      <c r="V22" s="12" t="s">
        <v>63</v>
      </c>
      <c r="Y22" s="15">
        <f>U22+TIME(0,8,0)</f>
        <v>0.61666666666666659</v>
      </c>
      <c r="Z22" s="12" t="s">
        <v>50</v>
      </c>
      <c r="AB22" s="21">
        <f t="shared" ref="AB22:AB27" si="2">Y22-G22</f>
        <v>2.6388888888888795E-2</v>
      </c>
    </row>
    <row r="23" spans="1:28" s="12" customFormat="1" ht="12" customHeight="1" x14ac:dyDescent="0.2">
      <c r="A23" s="13" t="s">
        <v>65</v>
      </c>
      <c r="B23" s="13">
        <v>0</v>
      </c>
      <c r="C23" s="13">
        <v>1</v>
      </c>
      <c r="D23" s="13" t="str">
        <f t="shared" si="1"/>
        <v>401A 0</v>
      </c>
      <c r="E23" s="14">
        <f>VLOOKUP(D23,Kilometrit!$C$4:$D$44,2,FALSE)</f>
        <v>46.2</v>
      </c>
      <c r="F23" s="13"/>
      <c r="G23" s="29">
        <f>Y22</f>
        <v>0.61666666666666659</v>
      </c>
      <c r="H23" s="12" t="s">
        <v>50</v>
      </c>
      <c r="I23" s="15">
        <f>G23+TIME(0,7,0)</f>
        <v>0.62152777777777768</v>
      </c>
      <c r="J23" s="12" t="s">
        <v>51</v>
      </c>
      <c r="K23" s="15">
        <f>I23+TIME(0,10,0)</f>
        <v>0.6284722222222221</v>
      </c>
      <c r="L23" s="12" t="s">
        <v>52</v>
      </c>
      <c r="M23" s="15">
        <f>K23+TIME(0,4,0)</f>
        <v>0.63124999999999987</v>
      </c>
      <c r="N23" s="12" t="s">
        <v>53</v>
      </c>
      <c r="O23" s="21">
        <f>M23+TIME(0,3,0)</f>
        <v>0.63333333333333319</v>
      </c>
      <c r="P23" s="12" t="s">
        <v>54</v>
      </c>
      <c r="Q23" s="23">
        <f>O23+TIME(0,6,0)</f>
        <v>0.63749999999999984</v>
      </c>
      <c r="R23" s="12" t="s">
        <v>55</v>
      </c>
      <c r="S23" s="21">
        <f>Q23+TIME(0,2,0)</f>
        <v>0.63888888888888873</v>
      </c>
      <c r="T23" s="12" t="s">
        <v>50</v>
      </c>
      <c r="U23" s="21">
        <f>S23+TIME(0,8,0)</f>
        <v>0.64444444444444426</v>
      </c>
      <c r="V23" s="12" t="s">
        <v>63</v>
      </c>
      <c r="W23" s="21"/>
      <c r="Y23" s="105">
        <f>U23+TIME(0,25,0)</f>
        <v>0.66180555555555542</v>
      </c>
      <c r="Z23" s="12" t="s">
        <v>64</v>
      </c>
      <c r="AB23" s="21">
        <f t="shared" si="2"/>
        <v>4.513888888888884E-2</v>
      </c>
    </row>
    <row r="24" spans="1:28" s="12" customFormat="1" ht="12" customHeight="1" x14ac:dyDescent="0.2">
      <c r="A24" s="13">
        <v>401</v>
      </c>
      <c r="B24" s="13">
        <v>1</v>
      </c>
      <c r="C24" s="13">
        <v>1</v>
      </c>
      <c r="D24" s="13" t="str">
        <f t="shared" si="1"/>
        <v>401 1</v>
      </c>
      <c r="E24" s="14">
        <f>VLOOKUP(D24,Kilometrit!$C$4:$D$44,2,FALSE)</f>
        <v>21.1</v>
      </c>
      <c r="F24" s="13"/>
      <c r="G24" s="29">
        <v>0.67708333333333337</v>
      </c>
      <c r="H24" s="12" t="s">
        <v>33</v>
      </c>
      <c r="I24" s="15">
        <f>G24+TIME(0,10,0)</f>
        <v>0.68402777777777779</v>
      </c>
      <c r="J24" s="12" t="s">
        <v>87</v>
      </c>
      <c r="K24" s="15">
        <f>I24+TIME(0,6,0)</f>
        <v>0.68819444444444444</v>
      </c>
      <c r="L24" s="12" t="s">
        <v>86</v>
      </c>
      <c r="M24" s="21"/>
      <c r="U24" s="15">
        <f>K24+TIME(0,9,0)</f>
        <v>0.69444444444444442</v>
      </c>
      <c r="V24" s="12" t="s">
        <v>63</v>
      </c>
      <c r="Y24" s="15">
        <f>U24+TIME(0,8,0)</f>
        <v>0.7</v>
      </c>
      <c r="Z24" s="12" t="s">
        <v>50</v>
      </c>
      <c r="AB24" s="21">
        <f t="shared" si="2"/>
        <v>2.2916666666666585E-2</v>
      </c>
    </row>
    <row r="25" spans="1:28" s="12" customFormat="1" ht="12" customHeight="1" x14ac:dyDescent="0.2">
      <c r="A25" s="13" t="s">
        <v>65</v>
      </c>
      <c r="B25" s="13">
        <v>0</v>
      </c>
      <c r="C25" s="13">
        <v>1</v>
      </c>
      <c r="D25" s="13" t="str">
        <f t="shared" si="1"/>
        <v>401A 0</v>
      </c>
      <c r="E25" s="14">
        <f>VLOOKUP(D25,Kilometrit!$C$4:$D$44,2,FALSE)</f>
        <v>46.2</v>
      </c>
      <c r="F25" s="13"/>
      <c r="G25" s="29">
        <f>Y24</f>
        <v>0.7</v>
      </c>
      <c r="H25" s="12" t="s">
        <v>50</v>
      </c>
      <c r="I25" s="15">
        <f>G25+TIME(0,7,0)</f>
        <v>0.70486111111111105</v>
      </c>
      <c r="J25" s="12" t="s">
        <v>51</v>
      </c>
      <c r="K25" s="15">
        <f>I25+TIME(0,10,0)</f>
        <v>0.71180555555555547</v>
      </c>
      <c r="L25" s="12" t="s">
        <v>52</v>
      </c>
      <c r="M25" s="15">
        <f>K25+TIME(0,4,0)</f>
        <v>0.71458333333333324</v>
      </c>
      <c r="N25" s="12" t="s">
        <v>53</v>
      </c>
      <c r="O25" s="21">
        <f>M25+TIME(0,3,0)</f>
        <v>0.71666666666666656</v>
      </c>
      <c r="P25" s="12" t="s">
        <v>54</v>
      </c>
      <c r="Q25" s="23">
        <f>O25+TIME(0,6,0)</f>
        <v>0.72083333333333321</v>
      </c>
      <c r="R25" s="12" t="s">
        <v>55</v>
      </c>
      <c r="S25" s="21">
        <f>Q25+TIME(0,2,0)</f>
        <v>0.7222222222222221</v>
      </c>
      <c r="T25" s="12" t="s">
        <v>50</v>
      </c>
      <c r="U25" s="21">
        <f>S25+TIME(0,8,0)</f>
        <v>0.72777777777777763</v>
      </c>
      <c r="V25" s="12" t="s">
        <v>63</v>
      </c>
      <c r="Y25" s="21">
        <f>U25+TIME(0,25,0)</f>
        <v>0.7451388888888888</v>
      </c>
      <c r="Z25" s="12" t="s">
        <v>64</v>
      </c>
      <c r="AB25" s="21">
        <f>Y25-G25</f>
        <v>4.513888888888884E-2</v>
      </c>
    </row>
    <row r="26" spans="1:28" ht="12" customHeight="1" x14ac:dyDescent="0.2">
      <c r="A26" s="13">
        <v>400</v>
      </c>
      <c r="B26" s="13">
        <v>1</v>
      </c>
      <c r="C26" s="13">
        <v>1</v>
      </c>
      <c r="D26" s="1" t="str">
        <f t="shared" si="1"/>
        <v>400 1</v>
      </c>
      <c r="E26" s="6">
        <f>VLOOKUP(D26,Kilometrit!$C$4:$D$44,2,FALSE)</f>
        <v>17.5</v>
      </c>
      <c r="F26" s="13"/>
      <c r="G26" s="29">
        <v>0.75</v>
      </c>
      <c r="H26" s="3" t="s">
        <v>33</v>
      </c>
      <c r="I26" s="10">
        <f>G26+TIME(0,10,0)</f>
        <v>0.75694444444444442</v>
      </c>
      <c r="J26" s="3" t="s">
        <v>87</v>
      </c>
      <c r="K26" s="10">
        <f>I26+TIME(0,6,0)</f>
        <v>0.76111111111111107</v>
      </c>
      <c r="L26" s="3" t="s">
        <v>86</v>
      </c>
      <c r="M26" s="15"/>
      <c r="N26" s="12"/>
      <c r="O26" s="12"/>
      <c r="P26" s="12"/>
      <c r="Q26" s="23"/>
      <c r="R26" s="12"/>
      <c r="S26" s="21"/>
      <c r="T26" s="12"/>
      <c r="U26" s="21"/>
      <c r="V26" s="12"/>
      <c r="W26" s="12"/>
      <c r="X26" s="12"/>
      <c r="Y26" s="10">
        <f>K26+TIME(0,9,0)</f>
        <v>0.76736111111111105</v>
      </c>
      <c r="Z26" s="3" t="s">
        <v>63</v>
      </c>
      <c r="AB26" s="11">
        <f t="shared" si="2"/>
        <v>1.7361111111111049E-2</v>
      </c>
    </row>
    <row r="27" spans="1:28" ht="12" customHeight="1" x14ac:dyDescent="0.2">
      <c r="A27" s="13">
        <v>400</v>
      </c>
      <c r="B27" s="13">
        <v>0</v>
      </c>
      <c r="C27" s="13">
        <v>1</v>
      </c>
      <c r="D27" s="1" t="str">
        <f t="shared" si="1"/>
        <v>400 0</v>
      </c>
      <c r="E27" s="6">
        <f>VLOOKUP(D27,Kilometrit!$C$4:$D$44,2,FALSE)</f>
        <v>17.3</v>
      </c>
      <c r="F27" s="13"/>
      <c r="G27" s="29">
        <f>Y26</f>
        <v>0.76736111111111105</v>
      </c>
      <c r="H27" s="3" t="s">
        <v>63</v>
      </c>
      <c r="I27" s="11">
        <f>G27+TIME(0,8,0)</f>
        <v>0.77291666666666659</v>
      </c>
      <c r="J27" s="3" t="s">
        <v>86</v>
      </c>
      <c r="K27" s="10">
        <f>I27+TIME(0,7,0)</f>
        <v>0.77777777777777768</v>
      </c>
      <c r="L27" s="3" t="s">
        <v>85</v>
      </c>
      <c r="M27" s="15"/>
      <c r="N27" s="12"/>
      <c r="O27" s="12"/>
      <c r="P27" s="12"/>
      <c r="Q27" s="23"/>
      <c r="R27" s="12"/>
      <c r="S27" s="21"/>
      <c r="T27" s="12"/>
      <c r="U27" s="21"/>
      <c r="V27" s="12"/>
      <c r="W27" s="12"/>
      <c r="X27" s="12"/>
      <c r="Y27" s="24">
        <f>K27+TIME(0,10,0)</f>
        <v>0.7847222222222221</v>
      </c>
      <c r="Z27" s="3" t="s">
        <v>34</v>
      </c>
      <c r="AB27" s="11">
        <f t="shared" si="2"/>
        <v>1.7361111111111049E-2</v>
      </c>
    </row>
    <row r="28" spans="1:28" ht="12" customHeight="1" x14ac:dyDescent="0.2">
      <c r="A28" s="13"/>
      <c r="B28" s="13"/>
      <c r="C28" s="13"/>
      <c r="F28" s="13"/>
      <c r="G28" s="29"/>
      <c r="H28" s="12"/>
      <c r="I28" s="10"/>
      <c r="K28" s="10"/>
      <c r="L28" s="3"/>
      <c r="M28" s="15"/>
      <c r="N28" s="12"/>
      <c r="O28" s="12"/>
      <c r="P28" s="12"/>
      <c r="Q28" s="23"/>
      <c r="R28" s="12"/>
      <c r="S28" s="21"/>
      <c r="T28" s="12"/>
      <c r="U28" s="21"/>
      <c r="V28" s="12"/>
      <c r="Y28" s="21"/>
      <c r="Z28" s="12"/>
      <c r="AB28" s="11"/>
    </row>
    <row r="29" spans="1:28" ht="12" customHeight="1" x14ac:dyDescent="0.25">
      <c r="A29" s="13"/>
      <c r="B29" s="13"/>
      <c r="C29" s="13"/>
      <c r="F29" s="13"/>
      <c r="G29" s="29"/>
      <c r="H29" s="12"/>
      <c r="I29" s="21"/>
      <c r="J29" s="12"/>
      <c r="M29" s="16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1"/>
      <c r="AB29" s="11"/>
    </row>
    <row r="30" spans="1:28" ht="12" customHeight="1" x14ac:dyDescent="0.2">
      <c r="A30" s="13">
        <v>401</v>
      </c>
      <c r="B30" s="13">
        <v>1</v>
      </c>
      <c r="C30" s="13">
        <v>2</v>
      </c>
      <c r="D30" s="1" t="str">
        <f t="shared" ref="D30:D36" si="3">CONCATENATE(A30," ",B30)</f>
        <v>401 1</v>
      </c>
      <c r="E30" s="6">
        <f>VLOOKUP(D30,Kilometrit!$C$4:$D$44,2,FALSE)</f>
        <v>21.1</v>
      </c>
      <c r="F30" s="13"/>
      <c r="G30" s="28">
        <v>0.30208333333333331</v>
      </c>
      <c r="H30" s="3" t="s">
        <v>33</v>
      </c>
      <c r="I30" s="10">
        <f>G30+TIME(0,10,0)</f>
        <v>0.30902777777777773</v>
      </c>
      <c r="J30" s="3" t="s">
        <v>87</v>
      </c>
      <c r="K30" s="10">
        <f>I30+TIME(0,6,0)</f>
        <v>0.31319444444444439</v>
      </c>
      <c r="L30" s="3" t="s">
        <v>86</v>
      </c>
      <c r="M30" s="11"/>
      <c r="U30" s="10">
        <f>K30+TIME(0,9,0)</f>
        <v>0.31944444444444436</v>
      </c>
      <c r="V30" s="3" t="s">
        <v>63</v>
      </c>
      <c r="Y30" s="10">
        <f>U30+TIME(0,8,0)</f>
        <v>0.3249999999999999</v>
      </c>
      <c r="Z30" s="3" t="s">
        <v>50</v>
      </c>
      <c r="AB30" s="11">
        <f>Y30-G30</f>
        <v>2.2916666666666585E-2</v>
      </c>
    </row>
    <row r="31" spans="1:28" ht="12" customHeight="1" x14ac:dyDescent="0.2">
      <c r="A31" s="13">
        <v>401</v>
      </c>
      <c r="B31" s="13">
        <v>0</v>
      </c>
      <c r="C31" s="13">
        <v>2</v>
      </c>
      <c r="D31" s="1" t="str">
        <f t="shared" si="3"/>
        <v>401 0</v>
      </c>
      <c r="E31" s="6">
        <f>VLOOKUP(D31,Kilometrit!$C$4:$D$44,2,FALSE)</f>
        <v>47</v>
      </c>
      <c r="F31" s="13"/>
      <c r="G31" s="29">
        <f>Y30</f>
        <v>0.3249999999999999</v>
      </c>
      <c r="H31" s="12" t="s">
        <v>50</v>
      </c>
      <c r="I31" s="10">
        <f>G31+TIME(0,7,0)</f>
        <v>0.32986111111111099</v>
      </c>
      <c r="J31" s="3" t="s">
        <v>51</v>
      </c>
      <c r="K31" s="10">
        <f>I31+TIME(0,10,0)</f>
        <v>0.33680555555555541</v>
      </c>
      <c r="L31" s="3" t="s">
        <v>52</v>
      </c>
      <c r="M31" s="15">
        <f>K31+TIME(0,4,0)</f>
        <v>0.33958333333333318</v>
      </c>
      <c r="N31" s="12" t="s">
        <v>53</v>
      </c>
      <c r="O31" s="21">
        <f>M31+TIME(0,3,0)</f>
        <v>0.34166666666666651</v>
      </c>
      <c r="P31" s="12" t="s">
        <v>54</v>
      </c>
      <c r="Q31" s="23">
        <f>O31+TIME(0,6,0)</f>
        <v>0.34583333333333316</v>
      </c>
      <c r="R31" s="12" t="s">
        <v>55</v>
      </c>
      <c r="S31" s="21">
        <f>Q31+TIME(0,2,0)</f>
        <v>0.34722222222222204</v>
      </c>
      <c r="T31" s="12" t="s">
        <v>50</v>
      </c>
      <c r="U31" s="45">
        <f>S31+TIME(0,8,0)</f>
        <v>0.35277777777777758</v>
      </c>
      <c r="V31" s="12" t="s">
        <v>63</v>
      </c>
      <c r="W31" s="21">
        <f>U31+TIME(0,25,0)</f>
        <v>0.37013888888888868</v>
      </c>
      <c r="X31" s="12" t="s">
        <v>64</v>
      </c>
      <c r="Y31" s="24">
        <f>W31+TIME(0,3,0)</f>
        <v>0.37222222222222201</v>
      </c>
      <c r="Z31" s="3" t="s">
        <v>48</v>
      </c>
      <c r="AB31" s="11">
        <f>Y31-G31</f>
        <v>4.722222222222211E-2</v>
      </c>
    </row>
    <row r="32" spans="1:28" ht="12" customHeight="1" x14ac:dyDescent="0.2">
      <c r="A32" s="13"/>
      <c r="B32" s="13"/>
      <c r="C32" s="13"/>
      <c r="D32" s="1" t="str">
        <f t="shared" si="3"/>
        <v xml:space="preserve"> </v>
      </c>
      <c r="F32" s="13"/>
      <c r="G32" s="29"/>
      <c r="H32" s="12"/>
      <c r="I32" s="21"/>
      <c r="J32" s="12"/>
      <c r="K32" s="10"/>
      <c r="L32" s="3"/>
      <c r="M32" s="16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AB32" s="11"/>
    </row>
    <row r="33" spans="1:29" ht="12" customHeight="1" x14ac:dyDescent="0.2">
      <c r="A33" s="13" t="s">
        <v>60</v>
      </c>
      <c r="B33" s="1">
        <v>1</v>
      </c>
      <c r="C33" s="1">
        <v>2</v>
      </c>
      <c r="D33" s="1" t="str">
        <f t="shared" si="3"/>
        <v>401B 1</v>
      </c>
      <c r="E33" s="6">
        <f>VLOOKUP(D33,Kilometrit!$C$4:$D$44,2,FALSE)</f>
        <v>22.3</v>
      </c>
      <c r="G33" s="73">
        <v>0.54861111111111105</v>
      </c>
      <c r="H33" s="3" t="s">
        <v>48</v>
      </c>
      <c r="I33" s="28">
        <f>G33+TIME(0,5,0)</f>
        <v>0.55208333333333326</v>
      </c>
      <c r="J33" s="3" t="s">
        <v>33</v>
      </c>
      <c r="K33" s="10">
        <f>I33+TIME(0,10,0)</f>
        <v>0.55902777777777768</v>
      </c>
      <c r="L33" s="3" t="s">
        <v>87</v>
      </c>
      <c r="M33" s="10">
        <f>K33+TIME(0,6,0)</f>
        <v>0.56319444444444433</v>
      </c>
      <c r="N33" s="3" t="s">
        <v>86</v>
      </c>
      <c r="U33" s="10">
        <f>M33+TIME(0,9,0)</f>
        <v>0.56944444444444431</v>
      </c>
      <c r="V33" s="3" t="s">
        <v>63</v>
      </c>
      <c r="Y33" s="10">
        <f>U33+TIME(0,8,0)</f>
        <v>0.57499999999999984</v>
      </c>
      <c r="Z33" s="3" t="s">
        <v>50</v>
      </c>
      <c r="AB33" s="11">
        <f>Y33-G33</f>
        <v>2.6388888888888795E-2</v>
      </c>
    </row>
    <row r="34" spans="1:29" ht="12" customHeight="1" x14ac:dyDescent="0.2">
      <c r="A34" s="13" t="s">
        <v>65</v>
      </c>
      <c r="B34" s="13">
        <v>0</v>
      </c>
      <c r="C34" s="13">
        <v>2</v>
      </c>
      <c r="D34" s="1" t="str">
        <f t="shared" si="3"/>
        <v>401A 0</v>
      </c>
      <c r="E34" s="6">
        <f>VLOOKUP(D34,Kilometrit!$C$4:$D$44,2,FALSE)</f>
        <v>46.2</v>
      </c>
      <c r="F34" s="13"/>
      <c r="G34" s="29">
        <f>Y33</f>
        <v>0.57499999999999984</v>
      </c>
      <c r="H34" s="12" t="s">
        <v>50</v>
      </c>
      <c r="I34" s="10">
        <f>G34+TIME(0,7,0)</f>
        <v>0.57986111111111094</v>
      </c>
      <c r="J34" s="3" t="s">
        <v>51</v>
      </c>
      <c r="K34" s="10">
        <f>I34+TIME(0,10,0)</f>
        <v>0.58680555555555536</v>
      </c>
      <c r="L34" s="3" t="s">
        <v>52</v>
      </c>
      <c r="M34" s="15">
        <f>K34+TIME(0,4,0)</f>
        <v>0.58958333333333313</v>
      </c>
      <c r="N34" s="12" t="s">
        <v>53</v>
      </c>
      <c r="O34" s="21">
        <f>M34+TIME(0,3,0)</f>
        <v>0.59166666666666645</v>
      </c>
      <c r="P34" s="12" t="s">
        <v>54</v>
      </c>
      <c r="Q34" s="23">
        <f>O34+TIME(0,6,0)</f>
        <v>0.5958333333333331</v>
      </c>
      <c r="R34" s="12" t="s">
        <v>55</v>
      </c>
      <c r="S34" s="21">
        <f>Q34+TIME(0,2,0)</f>
        <v>0.59722222222222199</v>
      </c>
      <c r="T34" s="12" t="s">
        <v>50</v>
      </c>
      <c r="U34" s="21">
        <f>S34+TIME(0,8,0)</f>
        <v>0.60277777777777752</v>
      </c>
      <c r="V34" s="12" t="s">
        <v>63</v>
      </c>
      <c r="W34" s="21"/>
      <c r="X34" s="12"/>
      <c r="Y34" s="24">
        <f>U34+TIME(0,25,0)</f>
        <v>0.62013888888888868</v>
      </c>
      <c r="Z34" s="12" t="s">
        <v>64</v>
      </c>
      <c r="AB34" s="11">
        <f>Y34-G34</f>
        <v>4.513888888888884E-2</v>
      </c>
    </row>
    <row r="35" spans="1:29" ht="12" customHeight="1" x14ac:dyDescent="0.2">
      <c r="A35" s="13" t="s">
        <v>60</v>
      </c>
      <c r="B35" s="1">
        <v>1</v>
      </c>
      <c r="C35" s="1">
        <v>2</v>
      </c>
      <c r="D35" s="1" t="str">
        <f t="shared" si="3"/>
        <v>401B 1</v>
      </c>
      <c r="E35" s="6">
        <f>VLOOKUP(D35,Kilometrit!$C$4:$D$44,2,FALSE)</f>
        <v>22.3</v>
      </c>
      <c r="G35" s="73">
        <v>0.63194444444444442</v>
      </c>
      <c r="H35" s="3" t="s">
        <v>48</v>
      </c>
      <c r="I35" s="28">
        <f>G35+TIME(0,5,0)</f>
        <v>0.63541666666666663</v>
      </c>
      <c r="J35" s="3" t="s">
        <v>33</v>
      </c>
      <c r="K35" s="10">
        <f>I35+TIME(0,10,0)</f>
        <v>0.64236111111111105</v>
      </c>
      <c r="L35" s="3" t="s">
        <v>87</v>
      </c>
      <c r="M35" s="10">
        <f>K35+TIME(0,6,0)</f>
        <v>0.6465277777777777</v>
      </c>
      <c r="N35" s="3" t="s">
        <v>86</v>
      </c>
      <c r="U35" s="10">
        <f>M35+TIME(0,9,0)</f>
        <v>0.65277777777777768</v>
      </c>
      <c r="V35" s="3" t="s">
        <v>63</v>
      </c>
      <c r="Y35" s="10">
        <f>U35+TIME(0,8,0)</f>
        <v>0.65833333333333321</v>
      </c>
      <c r="Z35" s="3" t="s">
        <v>50</v>
      </c>
      <c r="AB35" s="11">
        <f>Y35-G35</f>
        <v>2.6388888888888795E-2</v>
      </c>
    </row>
    <row r="36" spans="1:29" ht="12" customHeight="1" x14ac:dyDescent="0.2">
      <c r="A36" s="13" t="s">
        <v>65</v>
      </c>
      <c r="B36" s="13">
        <v>0</v>
      </c>
      <c r="C36" s="13">
        <v>2</v>
      </c>
      <c r="D36" s="1" t="str">
        <f t="shared" si="3"/>
        <v>401A 0</v>
      </c>
      <c r="E36" s="6">
        <f>VLOOKUP(D36,Kilometrit!$C$4:$D$44,2,FALSE)</f>
        <v>46.2</v>
      </c>
      <c r="F36" s="13"/>
      <c r="G36" s="29">
        <f>Y35</f>
        <v>0.65833333333333321</v>
      </c>
      <c r="H36" s="12" t="s">
        <v>50</v>
      </c>
      <c r="I36" s="10">
        <f>G36+TIME(0,7,0)</f>
        <v>0.66319444444444431</v>
      </c>
      <c r="J36" s="3" t="s">
        <v>51</v>
      </c>
      <c r="K36" s="10">
        <f>I36+TIME(0,10,0)</f>
        <v>0.67013888888888873</v>
      </c>
      <c r="L36" s="3" t="s">
        <v>52</v>
      </c>
      <c r="M36" s="15">
        <f>K36+TIME(0,4,0)</f>
        <v>0.6729166666666665</v>
      </c>
      <c r="N36" s="12" t="s">
        <v>53</v>
      </c>
      <c r="O36" s="21">
        <f>M36+TIME(0,3,0)</f>
        <v>0.67499999999999982</v>
      </c>
      <c r="P36" s="12" t="s">
        <v>54</v>
      </c>
      <c r="Q36" s="23">
        <f>O36+TIME(0,6,0)</f>
        <v>0.67916666666666647</v>
      </c>
      <c r="R36" s="12" t="s">
        <v>55</v>
      </c>
      <c r="S36" s="21">
        <f>Q36+TIME(0,2,0)</f>
        <v>0.68055555555555536</v>
      </c>
      <c r="T36" s="12" t="s">
        <v>50</v>
      </c>
      <c r="U36" s="21">
        <f>S36+TIME(0,8,0)</f>
        <v>0.68611111111111089</v>
      </c>
      <c r="V36" s="12" t="s">
        <v>63</v>
      </c>
      <c r="Y36" s="21">
        <f>U36+TIME(0,25,0)</f>
        <v>0.70347222222222205</v>
      </c>
      <c r="Z36" s="12" t="s">
        <v>64</v>
      </c>
      <c r="AB36" s="11">
        <f>Y36-G36</f>
        <v>4.513888888888884E-2</v>
      </c>
    </row>
    <row r="37" spans="1:29" ht="12" customHeight="1" x14ac:dyDescent="0.2">
      <c r="A37" s="13"/>
      <c r="B37" s="13"/>
      <c r="C37" s="13"/>
      <c r="F37" s="13"/>
      <c r="G37" s="29"/>
      <c r="H37" s="12"/>
      <c r="I37" s="21"/>
      <c r="J37" s="12"/>
      <c r="K37" s="10"/>
      <c r="L37" s="3"/>
      <c r="M37" s="16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AB37" s="11"/>
    </row>
    <row r="38" spans="1:29" ht="12" customHeight="1" x14ac:dyDescent="0.2">
      <c r="A38" s="13"/>
      <c r="B38" s="13"/>
      <c r="C38" s="13"/>
      <c r="F38" s="13"/>
      <c r="G38" s="29"/>
      <c r="H38" s="12"/>
      <c r="I38" s="21"/>
      <c r="J38" s="12"/>
      <c r="K38" s="10"/>
      <c r="L38" s="3"/>
      <c r="M38" s="16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AB38" s="11"/>
    </row>
    <row r="39" spans="1:29" ht="12" customHeight="1" x14ac:dyDescent="0.25">
      <c r="A39" s="109">
        <v>402</v>
      </c>
      <c r="B39" s="109">
        <v>0</v>
      </c>
      <c r="C39" s="109">
        <v>3</v>
      </c>
      <c r="D39" s="109" t="str">
        <f>CONCATENATE(A39," ",B39)</f>
        <v>402 0</v>
      </c>
      <c r="E39" s="110">
        <f>VLOOKUP(D39,Kilometrit!$C$4:$D$44,2,FALSE)</f>
        <v>24.6</v>
      </c>
      <c r="F39" s="109"/>
      <c r="G39" s="29">
        <v>0.30208333333333331</v>
      </c>
      <c r="H39" s="106" t="s">
        <v>49</v>
      </c>
      <c r="I39" s="45">
        <f>G39+TIME(0,6,0)</f>
        <v>0.30624999999999997</v>
      </c>
      <c r="J39" s="106" t="s">
        <v>66</v>
      </c>
      <c r="K39" s="39"/>
      <c r="L39" s="39"/>
      <c r="M39" s="111"/>
      <c r="N39" s="106"/>
      <c r="O39" s="106"/>
      <c r="P39" s="106"/>
      <c r="Q39" s="106"/>
      <c r="R39" s="106"/>
      <c r="S39" s="106"/>
      <c r="T39" s="106"/>
      <c r="U39" s="106"/>
      <c r="V39" s="106"/>
      <c r="W39" s="29">
        <f>I39+TIME(0,27,0)</f>
        <v>0.32499999999999996</v>
      </c>
      <c r="X39" s="106" t="s">
        <v>33</v>
      </c>
      <c r="Y39" s="108">
        <f>W39+TIME(0,3,0)</f>
        <v>0.32708333333333328</v>
      </c>
      <c r="Z39" s="106" t="s">
        <v>48</v>
      </c>
      <c r="AA39" s="106"/>
      <c r="AB39" s="45">
        <f>Y39-G39</f>
        <v>2.4999999999999967E-2</v>
      </c>
      <c r="AC39" s="103" t="s">
        <v>88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39997558519241921"/>
  </sheetPr>
  <dimension ref="A1:Z29"/>
  <sheetViews>
    <sheetView workbookViewId="0">
      <pane ySplit="11" topLeftCell="A12" activePane="bottomLeft" state="frozen"/>
      <selection pane="bottomLeft"/>
    </sheetView>
  </sheetViews>
  <sheetFormatPr defaultColWidth="9.140625" defaultRowHeight="15" x14ac:dyDescent="0.25"/>
  <cols>
    <col min="1" max="1" width="9.140625" style="3"/>
    <col min="2" max="2" width="6.42578125" style="1" customWidth="1"/>
    <col min="3" max="4" width="9.140625" style="1"/>
    <col min="5" max="5" width="10.140625" style="6" customWidth="1"/>
    <col min="6" max="6" width="9.140625" style="1"/>
    <col min="7" max="7" width="9" style="27" customWidth="1"/>
    <col min="8" max="8" width="11.42578125" style="3" customWidth="1"/>
    <col min="9" max="9" width="8.7109375" style="1" customWidth="1"/>
    <col min="10" max="10" width="10.7109375" style="3" customWidth="1"/>
    <col min="11" max="11" width="7.5703125" customWidth="1"/>
    <col min="12" max="12" width="9.85546875" customWidth="1"/>
    <col min="13" max="13" width="7.7109375" style="3" customWidth="1"/>
    <col min="14" max="14" width="9.7109375" style="3" customWidth="1"/>
    <col min="15" max="15" width="13" style="3" customWidth="1"/>
    <col min="16" max="16" width="8" style="3" customWidth="1"/>
    <col min="17" max="17" width="9" style="3" customWidth="1"/>
    <col min="18" max="18" width="9.28515625" style="3" customWidth="1"/>
    <col min="19" max="19" width="8.28515625" style="3" customWidth="1"/>
    <col min="20" max="20" width="9.140625" style="3" customWidth="1"/>
    <col min="21" max="21" width="8.85546875" style="3" customWidth="1"/>
    <col min="22" max="22" width="11.42578125" style="3" customWidth="1"/>
    <col min="23" max="23" width="11.85546875" style="3" customWidth="1"/>
    <col min="24" max="24" width="9.7109375" style="3" customWidth="1"/>
    <col min="25" max="29" width="9.140625" style="3"/>
    <col min="30" max="32" width="9.42578125" style="3" bestFit="1" customWidth="1"/>
    <col min="33" max="16384" width="9.140625" style="3"/>
  </cols>
  <sheetData>
    <row r="1" spans="1:26" customFormat="1" x14ac:dyDescent="0.25">
      <c r="A1" t="s">
        <v>102</v>
      </c>
      <c r="B1" s="1"/>
      <c r="C1" s="1"/>
      <c r="D1" s="1"/>
      <c r="E1" s="2"/>
      <c r="G1" s="25"/>
    </row>
    <row r="2" spans="1:26" s="26" customFormat="1" ht="15" customHeight="1" x14ac:dyDescent="0.25">
      <c r="A2" s="115" t="s">
        <v>98</v>
      </c>
      <c r="B2" s="116"/>
      <c r="E2" s="117"/>
      <c r="H2" s="118"/>
      <c r="I2" s="119"/>
    </row>
    <row r="4" spans="1:26" ht="12" customHeight="1" x14ac:dyDescent="0.25">
      <c r="A4" s="3" t="s">
        <v>0</v>
      </c>
      <c r="C4" s="1" t="s">
        <v>29</v>
      </c>
      <c r="D4" s="1" t="s">
        <v>35</v>
      </c>
      <c r="E4" s="1" t="s">
        <v>39</v>
      </c>
      <c r="G4" s="1"/>
      <c r="H4"/>
      <c r="I4" s="1" t="s">
        <v>24</v>
      </c>
      <c r="K4" s="3"/>
      <c r="L4" s="74"/>
      <c r="M4" s="74"/>
      <c r="V4" s="1"/>
    </row>
    <row r="5" spans="1:26" ht="12" customHeight="1" x14ac:dyDescent="0.25">
      <c r="A5" s="3" t="s">
        <v>1</v>
      </c>
      <c r="C5" s="7">
        <f>G13</f>
        <v>0.25694444444444448</v>
      </c>
      <c r="D5" s="7">
        <f>G18</f>
        <v>0.46875</v>
      </c>
      <c r="E5" s="7">
        <f>G21</f>
        <v>0.59375</v>
      </c>
      <c r="F5" s="7"/>
      <c r="G5" s="7"/>
      <c r="H5"/>
      <c r="K5" s="3"/>
      <c r="L5" s="3"/>
      <c r="V5" s="7"/>
    </row>
    <row r="6" spans="1:26" ht="12" customHeight="1" x14ac:dyDescent="0.25">
      <c r="A6" s="3" t="s">
        <v>2</v>
      </c>
      <c r="C6" s="7">
        <f>W16</f>
        <v>0.41180555555555537</v>
      </c>
      <c r="D6" s="7">
        <f>W19</f>
        <v>0.5034722222222221</v>
      </c>
      <c r="E6" s="7">
        <f>W26</f>
        <v>0.7847222222222221</v>
      </c>
      <c r="F6" s="7"/>
      <c r="G6" s="7"/>
      <c r="H6"/>
      <c r="K6" s="3"/>
      <c r="L6" s="3"/>
      <c r="V6" s="7"/>
    </row>
    <row r="7" spans="1:26" ht="12" customHeight="1" x14ac:dyDescent="0.25">
      <c r="A7" s="3" t="s">
        <v>3</v>
      </c>
      <c r="C7" s="7">
        <f t="shared" ref="C7:E7" si="0">C6-C5</f>
        <v>0.15486111111111089</v>
      </c>
      <c r="D7" s="7">
        <f t="shared" si="0"/>
        <v>3.4722222222222099E-2</v>
      </c>
      <c r="E7" s="7">
        <f t="shared" si="0"/>
        <v>0.1909722222222221</v>
      </c>
      <c r="F7" s="7"/>
      <c r="G7" s="7"/>
      <c r="H7"/>
      <c r="I7" s="8">
        <f>SUM(C7:G7)</f>
        <v>0.38055555555555509</v>
      </c>
      <c r="J7" s="3" t="s">
        <v>4</v>
      </c>
      <c r="K7" s="3"/>
      <c r="L7" s="3"/>
      <c r="V7" s="7"/>
    </row>
    <row r="8" spans="1:26" ht="12" customHeight="1" x14ac:dyDescent="0.25">
      <c r="A8" s="3" t="s">
        <v>5</v>
      </c>
      <c r="C8" s="6">
        <f>SUM(E13:E16)</f>
        <v>134.60000000000002</v>
      </c>
      <c r="D8" s="6">
        <f>SUM(E18:E19)</f>
        <v>34.799999999999997</v>
      </c>
      <c r="E8" s="6">
        <f>SUM(E21:E26)</f>
        <v>170.2</v>
      </c>
      <c r="F8" s="6"/>
      <c r="G8" s="6"/>
      <c r="H8"/>
      <c r="I8" s="6">
        <f>SUM(C8:G8)</f>
        <v>339.6</v>
      </c>
      <c r="J8" s="3" t="s">
        <v>6</v>
      </c>
      <c r="K8" s="3"/>
      <c r="L8" s="3"/>
      <c r="V8" s="6"/>
    </row>
    <row r="9" spans="1:26" ht="12" customHeight="1" x14ac:dyDescent="0.25">
      <c r="A9" s="3" t="s">
        <v>7</v>
      </c>
      <c r="C9" s="1">
        <v>1</v>
      </c>
      <c r="E9" s="1"/>
      <c r="G9" s="1"/>
      <c r="H9"/>
      <c r="I9" s="6">
        <f>SUM(C9:G9)</f>
        <v>1</v>
      </c>
      <c r="J9" s="3" t="s">
        <v>8</v>
      </c>
      <c r="K9" s="3"/>
      <c r="L9" s="3"/>
    </row>
    <row r="10" spans="1:26" ht="12" customHeight="1" x14ac:dyDescent="0.2">
      <c r="I10" s="3"/>
      <c r="K10" s="3"/>
      <c r="L10" s="3"/>
    </row>
    <row r="11" spans="1:26" ht="12" customHeight="1" x14ac:dyDescent="0.2">
      <c r="A11" s="3" t="s">
        <v>9</v>
      </c>
      <c r="B11" s="1" t="s">
        <v>10</v>
      </c>
      <c r="C11" s="1" t="s">
        <v>11</v>
      </c>
      <c r="E11" s="6" t="s">
        <v>12</v>
      </c>
      <c r="F11" s="1" t="s">
        <v>13</v>
      </c>
      <c r="G11" s="27" t="s">
        <v>14</v>
      </c>
      <c r="H11" s="3" t="s">
        <v>15</v>
      </c>
      <c r="I11" s="3" t="s">
        <v>18</v>
      </c>
      <c r="J11" s="3" t="s">
        <v>21</v>
      </c>
      <c r="K11" s="3" t="s">
        <v>18</v>
      </c>
      <c r="L11" s="3" t="s">
        <v>21</v>
      </c>
      <c r="M11" s="3" t="s">
        <v>18</v>
      </c>
      <c r="N11" s="3" t="s">
        <v>21</v>
      </c>
      <c r="O11" s="3" t="s">
        <v>18</v>
      </c>
      <c r="P11" s="3" t="s">
        <v>21</v>
      </c>
      <c r="Q11" s="3" t="s">
        <v>18</v>
      </c>
      <c r="R11" s="3" t="s">
        <v>21</v>
      </c>
      <c r="S11" s="3" t="s">
        <v>18</v>
      </c>
      <c r="T11" s="3" t="s">
        <v>21</v>
      </c>
      <c r="U11" s="3" t="s">
        <v>18</v>
      </c>
      <c r="V11" s="3" t="s">
        <v>21</v>
      </c>
      <c r="W11" s="1" t="s">
        <v>17</v>
      </c>
      <c r="X11" s="3" t="s">
        <v>16</v>
      </c>
      <c r="Z11" s="3" t="s">
        <v>31</v>
      </c>
    </row>
    <row r="12" spans="1:26" ht="12" customHeight="1" x14ac:dyDescent="0.2">
      <c r="B12" s="114"/>
      <c r="C12" s="114"/>
      <c r="D12" s="114"/>
      <c r="F12" s="114"/>
      <c r="I12" s="3"/>
      <c r="K12" s="3"/>
      <c r="L12" s="3"/>
      <c r="W12" s="114"/>
    </row>
    <row r="13" spans="1:26" ht="12" customHeight="1" x14ac:dyDescent="0.2">
      <c r="A13" s="12">
        <v>401</v>
      </c>
      <c r="B13" s="1">
        <v>1</v>
      </c>
      <c r="C13" s="1">
        <v>1</v>
      </c>
      <c r="D13" s="1" t="str">
        <f t="shared" ref="D13:D16" si="1">CONCATENATE(A13," ",B13)</f>
        <v>401 1</v>
      </c>
      <c r="E13" s="6">
        <f>VLOOKUP(D13,Kilometrit!$C$4:$D$44,2,FALSE)</f>
        <v>21.1</v>
      </c>
      <c r="G13" s="28">
        <v>0.25694444444444448</v>
      </c>
      <c r="H13" s="3" t="s">
        <v>33</v>
      </c>
      <c r="I13" s="10">
        <f>G13+TIME(0,10,0)</f>
        <v>0.2638888888888889</v>
      </c>
      <c r="J13" s="3" t="s">
        <v>87</v>
      </c>
      <c r="K13" s="10">
        <f>I13+TIME(0,6,0)</f>
        <v>0.26805555555555555</v>
      </c>
      <c r="L13" s="3" t="s">
        <v>86</v>
      </c>
      <c r="M13" s="11"/>
      <c r="U13" s="10">
        <f>K13+TIME(0,9,0)</f>
        <v>0.27430555555555552</v>
      </c>
      <c r="V13" s="3" t="s">
        <v>63</v>
      </c>
      <c r="W13" s="10">
        <f>U13+TIME(0,8,0)</f>
        <v>0.27986111111111106</v>
      </c>
      <c r="X13" s="3" t="s">
        <v>50</v>
      </c>
      <c r="Z13" s="11">
        <f>W13-G13</f>
        <v>2.2916666666666585E-2</v>
      </c>
    </row>
    <row r="14" spans="1:26" ht="12" customHeight="1" x14ac:dyDescent="0.2">
      <c r="A14" s="12" t="s">
        <v>65</v>
      </c>
      <c r="B14" s="13">
        <v>0</v>
      </c>
      <c r="C14" s="13">
        <v>1</v>
      </c>
      <c r="D14" s="1" t="str">
        <f t="shared" si="1"/>
        <v>401A 0</v>
      </c>
      <c r="E14" s="6">
        <f>VLOOKUP(D14,Kilometrit!$C$4:$D$44,2,FALSE)</f>
        <v>46.2</v>
      </c>
      <c r="F14" s="13"/>
      <c r="G14" s="29">
        <f>W13</f>
        <v>0.27986111111111106</v>
      </c>
      <c r="H14" s="12" t="s">
        <v>50</v>
      </c>
      <c r="I14" s="10">
        <f>G14+TIME(0,7,0)</f>
        <v>0.28472222222222215</v>
      </c>
      <c r="J14" s="3" t="s">
        <v>51</v>
      </c>
      <c r="K14" s="10">
        <f>I14+TIME(0,10,0)</f>
        <v>0.29166666666666657</v>
      </c>
      <c r="L14" s="3" t="s">
        <v>52</v>
      </c>
      <c r="M14" s="15">
        <f>K14+TIME(0,4,0)</f>
        <v>0.29444444444444434</v>
      </c>
      <c r="N14" s="12" t="s">
        <v>53</v>
      </c>
      <c r="O14" s="21">
        <f>M14+TIME(0,3,0)</f>
        <v>0.29652777777777767</v>
      </c>
      <c r="P14" s="12" t="s">
        <v>54</v>
      </c>
      <c r="Q14" s="23">
        <f>O14+TIME(0,6,0)</f>
        <v>0.30069444444444432</v>
      </c>
      <c r="R14" s="12" t="s">
        <v>55</v>
      </c>
      <c r="S14" s="21">
        <f>Q14+TIME(0,2,0)</f>
        <v>0.3020833333333332</v>
      </c>
      <c r="T14" s="12" t="s">
        <v>50</v>
      </c>
      <c r="U14" s="21">
        <f>S14+TIME(0,8,0)</f>
        <v>0.30763888888888874</v>
      </c>
      <c r="V14" s="12" t="s">
        <v>63</v>
      </c>
      <c r="W14" s="21">
        <f>U14+TIME(0,25,0)</f>
        <v>0.32499999999999984</v>
      </c>
      <c r="X14" s="12" t="s">
        <v>64</v>
      </c>
      <c r="Z14" s="11">
        <f>W14-G14</f>
        <v>4.5138888888888784E-2</v>
      </c>
    </row>
    <row r="15" spans="1:26" ht="12" customHeight="1" x14ac:dyDescent="0.2">
      <c r="A15" s="12">
        <v>401</v>
      </c>
      <c r="B15" s="1">
        <v>1</v>
      </c>
      <c r="C15" s="1">
        <v>1</v>
      </c>
      <c r="D15" s="1" t="str">
        <f t="shared" si="1"/>
        <v>401 1</v>
      </c>
      <c r="E15" s="6">
        <f>VLOOKUP(D15,Kilometrit!$C$4:$D$44,2,FALSE)</f>
        <v>21.1</v>
      </c>
      <c r="G15" s="28">
        <v>0.34375</v>
      </c>
      <c r="H15" s="3" t="s">
        <v>33</v>
      </c>
      <c r="I15" s="10">
        <f>G15+TIME(0,10,0)</f>
        <v>0.35069444444444442</v>
      </c>
      <c r="J15" s="3" t="s">
        <v>87</v>
      </c>
      <c r="K15" s="10">
        <f>I15+TIME(0,6,0)</f>
        <v>0.35486111111111107</v>
      </c>
      <c r="L15" s="3" t="s">
        <v>86</v>
      </c>
      <c r="M15" s="11"/>
      <c r="U15" s="10">
        <f>K15+TIME(0,9,0)</f>
        <v>0.36111111111111105</v>
      </c>
      <c r="V15" s="3" t="s">
        <v>63</v>
      </c>
      <c r="W15" s="99">
        <f>U15+TIME(0,8,0)</f>
        <v>0.36666666666666659</v>
      </c>
      <c r="X15" s="3" t="s">
        <v>50</v>
      </c>
      <c r="Z15" s="11">
        <f>W15-G15</f>
        <v>2.2916666666666585E-2</v>
      </c>
    </row>
    <row r="16" spans="1:26" ht="12" customHeight="1" x14ac:dyDescent="0.2">
      <c r="A16" s="12" t="s">
        <v>65</v>
      </c>
      <c r="B16" s="13">
        <v>0</v>
      </c>
      <c r="C16" s="13">
        <v>1</v>
      </c>
      <c r="D16" s="1" t="str">
        <f t="shared" si="1"/>
        <v>401A 0</v>
      </c>
      <c r="E16" s="6">
        <f>VLOOKUP(D16,Kilometrit!$C$4:$D$44,2,FALSE)</f>
        <v>46.2</v>
      </c>
      <c r="F16" s="13"/>
      <c r="G16" s="100">
        <f>W15</f>
        <v>0.36666666666666659</v>
      </c>
      <c r="H16" s="12" t="s">
        <v>50</v>
      </c>
      <c r="I16" s="99">
        <f>G16+TIME(0,7,0)</f>
        <v>0.37152777777777768</v>
      </c>
      <c r="J16" s="3" t="s">
        <v>51</v>
      </c>
      <c r="K16" s="99">
        <f>I16+TIME(0,10,0)</f>
        <v>0.3784722222222221</v>
      </c>
      <c r="L16" s="3" t="s">
        <v>52</v>
      </c>
      <c r="M16" s="99">
        <f>K16+TIME(0,4,0)</f>
        <v>0.38124999999999987</v>
      </c>
      <c r="N16" s="12" t="s">
        <v>53</v>
      </c>
      <c r="O16" s="101">
        <f>M16+TIME(0,3,0)</f>
        <v>0.38333333333333319</v>
      </c>
      <c r="P16" s="12" t="s">
        <v>54</v>
      </c>
      <c r="Q16" s="102">
        <f>O16+TIME(0,6,0)</f>
        <v>0.38749999999999984</v>
      </c>
      <c r="R16" s="12" t="s">
        <v>55</v>
      </c>
      <c r="S16" s="101">
        <f>Q16+TIME(0,2,0)</f>
        <v>0.38888888888888873</v>
      </c>
      <c r="T16" s="12" t="s">
        <v>50</v>
      </c>
      <c r="U16" s="101">
        <f>S16+TIME(0,8,0)</f>
        <v>0.39444444444444426</v>
      </c>
      <c r="V16" s="12" t="s">
        <v>63</v>
      </c>
      <c r="W16" s="101">
        <f>U16+TIME(0,25,0)</f>
        <v>0.41180555555555537</v>
      </c>
      <c r="X16" s="12" t="s">
        <v>64</v>
      </c>
      <c r="Z16" s="11">
        <f>W16-G16</f>
        <v>4.5138888888888784E-2</v>
      </c>
    </row>
    <row r="17" spans="1:26" ht="12" customHeight="1" x14ac:dyDescent="0.2">
      <c r="A17" s="12"/>
      <c r="B17" s="13"/>
      <c r="C17" s="13"/>
      <c r="F17" s="13"/>
      <c r="G17" s="29"/>
      <c r="H17" s="12"/>
      <c r="I17" s="10"/>
      <c r="K17" s="10"/>
      <c r="L17" s="3"/>
      <c r="M17" s="15"/>
      <c r="N17" s="12"/>
      <c r="O17" s="12"/>
      <c r="P17" s="12"/>
      <c r="Q17" s="23"/>
      <c r="R17" s="12"/>
      <c r="S17" s="21"/>
      <c r="T17" s="12"/>
      <c r="U17" s="21"/>
      <c r="V17" s="12"/>
      <c r="W17" s="21"/>
      <c r="X17" s="12"/>
      <c r="Z17" s="11"/>
    </row>
    <row r="18" spans="1:26" ht="12" customHeight="1" x14ac:dyDescent="0.2">
      <c r="A18" s="12">
        <v>400</v>
      </c>
      <c r="B18" s="13">
        <v>1</v>
      </c>
      <c r="C18" s="13">
        <v>1</v>
      </c>
      <c r="D18" s="1" t="str">
        <f t="shared" ref="D18:D19" si="2">CONCATENATE(A18," ",B18)</f>
        <v>400 1</v>
      </c>
      <c r="E18" s="6">
        <f>VLOOKUP(D18,Kilometrit!$C$4:$D$44,2,FALSE)</f>
        <v>17.5</v>
      </c>
      <c r="F18" s="13"/>
      <c r="G18" s="29">
        <v>0.46875</v>
      </c>
      <c r="H18" s="3" t="s">
        <v>33</v>
      </c>
      <c r="I18" s="10">
        <f>G18+TIME(0,10,0)</f>
        <v>0.47569444444444442</v>
      </c>
      <c r="J18" s="3" t="s">
        <v>87</v>
      </c>
      <c r="K18" s="10">
        <f>I18+TIME(0,6,0)</f>
        <v>0.47986111111111107</v>
      </c>
      <c r="L18" s="3" t="s">
        <v>86</v>
      </c>
      <c r="M18" s="15"/>
      <c r="N18" s="12"/>
      <c r="O18" s="12"/>
      <c r="P18" s="12"/>
      <c r="Q18" s="23"/>
      <c r="R18" s="12"/>
      <c r="S18" s="21"/>
      <c r="T18" s="12"/>
      <c r="U18" s="21"/>
      <c r="V18" s="12"/>
      <c r="W18" s="10">
        <f>K18+TIME(0,9,0)</f>
        <v>0.48611111111111105</v>
      </c>
      <c r="X18" s="3" t="s">
        <v>63</v>
      </c>
      <c r="Z18" s="11">
        <f>W18-G18</f>
        <v>1.7361111111111049E-2</v>
      </c>
    </row>
    <row r="19" spans="1:26" ht="12" customHeight="1" x14ac:dyDescent="0.2">
      <c r="A19" s="12">
        <v>400</v>
      </c>
      <c r="B19" s="13">
        <v>0</v>
      </c>
      <c r="C19" s="13">
        <v>1</v>
      </c>
      <c r="D19" s="1" t="str">
        <f t="shared" si="2"/>
        <v>400 0</v>
      </c>
      <c r="E19" s="6">
        <f>VLOOKUP(D19,Kilometrit!$C$4:$D$44,2,FALSE)</f>
        <v>17.3</v>
      </c>
      <c r="F19" s="13"/>
      <c r="G19" s="29">
        <f>W18</f>
        <v>0.48611111111111105</v>
      </c>
      <c r="H19" s="3" t="s">
        <v>63</v>
      </c>
      <c r="I19" s="11">
        <f>G19+TIME(0,8,0)</f>
        <v>0.49166666666666659</v>
      </c>
      <c r="J19" s="3" t="s">
        <v>86</v>
      </c>
      <c r="K19" s="10">
        <f>I19+TIME(0,7,0)</f>
        <v>0.49652777777777768</v>
      </c>
      <c r="L19" s="3" t="s">
        <v>85</v>
      </c>
      <c r="M19" s="15"/>
      <c r="N19" s="12"/>
      <c r="O19" s="12"/>
      <c r="P19" s="12"/>
      <c r="Q19" s="23"/>
      <c r="R19" s="12"/>
      <c r="S19" s="21"/>
      <c r="T19" s="12"/>
      <c r="U19" s="21"/>
      <c r="V19" s="12"/>
      <c r="W19" s="24">
        <f>K19+TIME(0,10,0)</f>
        <v>0.5034722222222221</v>
      </c>
      <c r="X19" s="3" t="s">
        <v>34</v>
      </c>
      <c r="Z19" s="11">
        <f>W19-G19</f>
        <v>1.7361111111111049E-2</v>
      </c>
    </row>
    <row r="20" spans="1:26" ht="12" customHeight="1" x14ac:dyDescent="0.2">
      <c r="A20" s="12"/>
      <c r="B20" s="13"/>
      <c r="C20" s="13"/>
      <c r="F20" s="13"/>
      <c r="G20" s="29"/>
      <c r="H20" s="12"/>
      <c r="I20" s="10"/>
      <c r="K20" s="10"/>
      <c r="L20" s="3"/>
      <c r="M20" s="15"/>
      <c r="N20" s="12"/>
      <c r="O20" s="12"/>
      <c r="P20" s="12"/>
      <c r="Q20" s="23"/>
      <c r="R20" s="12"/>
      <c r="S20" s="12"/>
      <c r="T20" s="12"/>
      <c r="U20" s="12"/>
      <c r="V20" s="12"/>
      <c r="W20" s="24"/>
      <c r="Z20" s="11"/>
    </row>
    <row r="21" spans="1:26" ht="12" customHeight="1" x14ac:dyDescent="0.2">
      <c r="A21" s="12">
        <v>401</v>
      </c>
      <c r="B21" s="1">
        <v>1</v>
      </c>
      <c r="C21" s="1">
        <v>1</v>
      </c>
      <c r="D21" s="1" t="str">
        <f t="shared" ref="D21:D26" si="3">CONCATENATE(A21," ",B21)</f>
        <v>401 1</v>
      </c>
      <c r="E21" s="6">
        <f>VLOOKUP(D21,Kilometrit!$C$4:$D$44,2,FALSE)</f>
        <v>21.1</v>
      </c>
      <c r="G21" s="28">
        <v>0.59375</v>
      </c>
      <c r="H21" s="3" t="s">
        <v>33</v>
      </c>
      <c r="I21" s="10">
        <f>G21+TIME(0,10,0)</f>
        <v>0.60069444444444442</v>
      </c>
      <c r="J21" s="3" t="s">
        <v>87</v>
      </c>
      <c r="K21" s="10">
        <f>I21+TIME(0,6,0)</f>
        <v>0.60486111111111107</v>
      </c>
      <c r="L21" s="3" t="s">
        <v>86</v>
      </c>
      <c r="M21" s="11"/>
      <c r="U21" s="10">
        <f>K21+TIME(0,9,0)</f>
        <v>0.61111111111111105</v>
      </c>
      <c r="V21" s="3" t="s">
        <v>63</v>
      </c>
      <c r="W21" s="99">
        <f>U21+TIME(0,8,0)</f>
        <v>0.61666666666666659</v>
      </c>
      <c r="X21" s="3" t="s">
        <v>50</v>
      </c>
      <c r="Z21" s="11">
        <f t="shared" ref="Z21:Z26" si="4">W21-G21</f>
        <v>2.2916666666666585E-2</v>
      </c>
    </row>
    <row r="22" spans="1:26" ht="12" customHeight="1" x14ac:dyDescent="0.2">
      <c r="A22" s="12">
        <v>401</v>
      </c>
      <c r="B22" s="13">
        <v>0</v>
      </c>
      <c r="C22" s="13">
        <v>1</v>
      </c>
      <c r="D22" s="1" t="str">
        <f t="shared" si="3"/>
        <v>401 0</v>
      </c>
      <c r="E22" s="6">
        <f>VLOOKUP(D22,Kilometrit!$C$4:$D$44,2,FALSE)</f>
        <v>47</v>
      </c>
      <c r="F22" s="13"/>
      <c r="G22" s="100">
        <f>W21</f>
        <v>0.61666666666666659</v>
      </c>
      <c r="H22" s="12" t="s">
        <v>50</v>
      </c>
      <c r="I22" s="99">
        <f>G22+TIME(0,7,0)</f>
        <v>0.62152777777777768</v>
      </c>
      <c r="J22" s="3" t="s">
        <v>51</v>
      </c>
      <c r="K22" s="99">
        <f>I22+TIME(0,10,0)</f>
        <v>0.6284722222222221</v>
      </c>
      <c r="L22" s="3" t="s">
        <v>52</v>
      </c>
      <c r="M22" s="99">
        <f>K22+TIME(0,4,0)</f>
        <v>0.63124999999999987</v>
      </c>
      <c r="N22" s="12" t="s">
        <v>53</v>
      </c>
      <c r="O22" s="101">
        <f>M22+TIME(0,3,0)</f>
        <v>0.63333333333333319</v>
      </c>
      <c r="P22" s="12" t="s">
        <v>54</v>
      </c>
      <c r="Q22" s="102">
        <f>O22+TIME(0,6,0)</f>
        <v>0.63749999999999984</v>
      </c>
      <c r="R22" s="12" t="s">
        <v>55</v>
      </c>
      <c r="S22" s="101">
        <f>Q22+TIME(0,2,0)</f>
        <v>0.63888888888888873</v>
      </c>
      <c r="T22" s="12" t="s">
        <v>50</v>
      </c>
      <c r="U22" s="101">
        <f>S22+TIME(0,8,0)</f>
        <v>0.64444444444444426</v>
      </c>
      <c r="V22" s="12" t="s">
        <v>63</v>
      </c>
      <c r="W22" s="21">
        <f>U22+TIME(0,25,0)</f>
        <v>0.66180555555555542</v>
      </c>
      <c r="X22" s="12" t="s">
        <v>64</v>
      </c>
      <c r="Z22" s="11">
        <f t="shared" si="4"/>
        <v>4.513888888888884E-2</v>
      </c>
    </row>
    <row r="23" spans="1:26" ht="12" customHeight="1" x14ac:dyDescent="0.2">
      <c r="A23" s="12">
        <v>401</v>
      </c>
      <c r="B23" s="1">
        <v>1</v>
      </c>
      <c r="C23" s="1">
        <v>1</v>
      </c>
      <c r="D23" s="1" t="str">
        <f t="shared" si="3"/>
        <v>401 1</v>
      </c>
      <c r="E23" s="6">
        <f>VLOOKUP(D23,Kilometrit!$C$4:$D$44,2,FALSE)</f>
        <v>21.1</v>
      </c>
      <c r="G23" s="28">
        <v>0.67708333333333337</v>
      </c>
      <c r="H23" s="3" t="s">
        <v>33</v>
      </c>
      <c r="I23" s="10">
        <f>G23+TIME(0,10,0)</f>
        <v>0.68402777777777779</v>
      </c>
      <c r="J23" s="3" t="s">
        <v>87</v>
      </c>
      <c r="K23" s="10">
        <f>I23+TIME(0,6,0)</f>
        <v>0.68819444444444444</v>
      </c>
      <c r="L23" s="3" t="s">
        <v>86</v>
      </c>
      <c r="M23" s="11"/>
      <c r="U23" s="10">
        <f>K23+TIME(0,9,0)</f>
        <v>0.69444444444444442</v>
      </c>
      <c r="V23" s="3" t="s">
        <v>63</v>
      </c>
      <c r="W23" s="10">
        <f>U23+TIME(0,8,0)</f>
        <v>0.7</v>
      </c>
      <c r="X23" s="3" t="s">
        <v>50</v>
      </c>
      <c r="Z23" s="11">
        <f t="shared" si="4"/>
        <v>2.2916666666666585E-2</v>
      </c>
    </row>
    <row r="24" spans="1:26" ht="12" customHeight="1" x14ac:dyDescent="0.2">
      <c r="A24" s="12" t="s">
        <v>65</v>
      </c>
      <c r="B24" s="13">
        <v>0</v>
      </c>
      <c r="C24" s="13">
        <v>1</v>
      </c>
      <c r="D24" s="1" t="str">
        <f t="shared" si="3"/>
        <v>401A 0</v>
      </c>
      <c r="E24" s="6">
        <f>VLOOKUP(D24,Kilometrit!$C$4:$D$44,2,FALSE)</f>
        <v>46.2</v>
      </c>
      <c r="F24" s="13"/>
      <c r="G24" s="100">
        <f>W23</f>
        <v>0.7</v>
      </c>
      <c r="H24" s="12" t="s">
        <v>50</v>
      </c>
      <c r="I24" s="99">
        <f>G24+TIME(0,7,0)</f>
        <v>0.70486111111111105</v>
      </c>
      <c r="J24" s="3" t="s">
        <v>51</v>
      </c>
      <c r="K24" s="99">
        <f>I24+TIME(0,10,0)</f>
        <v>0.71180555555555547</v>
      </c>
      <c r="L24" s="3" t="s">
        <v>52</v>
      </c>
      <c r="M24" s="99">
        <f>K24+TIME(0,4,0)</f>
        <v>0.71458333333333324</v>
      </c>
      <c r="N24" s="12" t="s">
        <v>53</v>
      </c>
      <c r="O24" s="101">
        <f>M24+TIME(0,3,0)</f>
        <v>0.71666666666666656</v>
      </c>
      <c r="P24" s="12" t="s">
        <v>54</v>
      </c>
      <c r="Q24" s="102">
        <f>O24+TIME(0,6,0)</f>
        <v>0.72083333333333321</v>
      </c>
      <c r="R24" s="12" t="s">
        <v>55</v>
      </c>
      <c r="S24" s="101">
        <f>Q24+TIME(0,2,0)</f>
        <v>0.7222222222222221</v>
      </c>
      <c r="T24" s="12" t="s">
        <v>50</v>
      </c>
      <c r="U24" s="101">
        <f>S24+TIME(0,8,0)</f>
        <v>0.72777777777777763</v>
      </c>
      <c r="V24" s="12" t="s">
        <v>63</v>
      </c>
      <c r="W24" s="101">
        <f>U24+TIME(0,25,0)</f>
        <v>0.7451388888888888</v>
      </c>
      <c r="X24" s="12" t="s">
        <v>64</v>
      </c>
      <c r="Z24" s="11">
        <f t="shared" si="4"/>
        <v>4.513888888888884E-2</v>
      </c>
    </row>
    <row r="25" spans="1:26" ht="12" customHeight="1" x14ac:dyDescent="0.2">
      <c r="A25" s="12">
        <v>400</v>
      </c>
      <c r="B25" s="13">
        <v>1</v>
      </c>
      <c r="C25" s="13">
        <v>1</v>
      </c>
      <c r="D25" s="1" t="str">
        <f t="shared" si="3"/>
        <v>400 1</v>
      </c>
      <c r="E25" s="6">
        <f>VLOOKUP(D25,Kilometrit!$C$4:$D$44,2,FALSE)</f>
        <v>17.5</v>
      </c>
      <c r="F25" s="13"/>
      <c r="G25" s="29">
        <v>0.75</v>
      </c>
      <c r="H25" s="3" t="s">
        <v>33</v>
      </c>
      <c r="I25" s="10">
        <f>G25+TIME(0,10,0)</f>
        <v>0.75694444444444442</v>
      </c>
      <c r="J25" s="3" t="s">
        <v>87</v>
      </c>
      <c r="K25" s="10">
        <f>I25+TIME(0,6,0)</f>
        <v>0.76111111111111107</v>
      </c>
      <c r="L25" s="3" t="s">
        <v>86</v>
      </c>
      <c r="M25" s="15"/>
      <c r="N25" s="12"/>
      <c r="O25" s="12"/>
      <c r="P25" s="12"/>
      <c r="Q25" s="23"/>
      <c r="R25" s="12"/>
      <c r="S25" s="21"/>
      <c r="T25" s="12"/>
      <c r="U25" s="21"/>
      <c r="V25" s="12"/>
      <c r="W25" s="10">
        <f>K25+TIME(0,9,0)</f>
        <v>0.76736111111111105</v>
      </c>
      <c r="X25" s="3" t="s">
        <v>63</v>
      </c>
      <c r="Z25" s="11">
        <f t="shared" si="4"/>
        <v>1.7361111111111049E-2</v>
      </c>
    </row>
    <row r="26" spans="1:26" ht="12" customHeight="1" x14ac:dyDescent="0.2">
      <c r="A26" s="12">
        <v>400</v>
      </c>
      <c r="B26" s="13">
        <v>0</v>
      </c>
      <c r="C26" s="13">
        <v>1</v>
      </c>
      <c r="D26" s="1" t="str">
        <f t="shared" si="3"/>
        <v>400 0</v>
      </c>
      <c r="E26" s="6">
        <f>VLOOKUP(D26,Kilometrit!$C$4:$D$44,2,FALSE)</f>
        <v>17.3</v>
      </c>
      <c r="F26" s="13"/>
      <c r="G26" s="29">
        <f>W25</f>
        <v>0.76736111111111105</v>
      </c>
      <c r="H26" s="3" t="s">
        <v>63</v>
      </c>
      <c r="I26" s="11">
        <f>G26+TIME(0,8,0)</f>
        <v>0.77291666666666659</v>
      </c>
      <c r="J26" s="3" t="s">
        <v>86</v>
      </c>
      <c r="K26" s="10">
        <f>I26+TIME(0,7,0)</f>
        <v>0.77777777777777768</v>
      </c>
      <c r="L26" s="3" t="s">
        <v>85</v>
      </c>
      <c r="M26" s="15"/>
      <c r="N26" s="12"/>
      <c r="O26" s="12"/>
      <c r="P26" s="12"/>
      <c r="Q26" s="23"/>
      <c r="R26" s="12"/>
      <c r="S26" s="21"/>
      <c r="T26" s="12"/>
      <c r="U26" s="21"/>
      <c r="V26" s="12"/>
      <c r="W26" s="24">
        <f>K26+TIME(0,10,0)</f>
        <v>0.7847222222222221</v>
      </c>
      <c r="X26" s="3" t="s">
        <v>34</v>
      </c>
      <c r="Z26" s="11">
        <f t="shared" si="4"/>
        <v>1.7361111111111049E-2</v>
      </c>
    </row>
    <row r="27" spans="1:26" ht="12" customHeight="1" x14ac:dyDescent="0.2">
      <c r="A27" s="12"/>
      <c r="B27" s="13"/>
      <c r="C27" s="13"/>
      <c r="F27" s="13"/>
      <c r="G27" s="30"/>
      <c r="H27" s="12"/>
      <c r="I27" s="10"/>
      <c r="K27" s="10"/>
      <c r="L27" s="3"/>
      <c r="M27" s="15"/>
      <c r="N27" s="12"/>
      <c r="O27" s="12"/>
      <c r="P27" s="12"/>
      <c r="Q27" s="23"/>
      <c r="R27" s="12"/>
      <c r="S27" s="21"/>
      <c r="T27" s="12"/>
      <c r="U27" s="21"/>
      <c r="V27" s="12"/>
      <c r="W27" s="21"/>
      <c r="X27" s="12"/>
      <c r="Z27" s="11"/>
    </row>
    <row r="28" spans="1:26" ht="12" customHeight="1" x14ac:dyDescent="0.25">
      <c r="A28" s="12"/>
      <c r="B28" s="13"/>
      <c r="C28" s="13"/>
      <c r="F28" s="13"/>
      <c r="G28" s="30"/>
      <c r="H28" s="12"/>
      <c r="I28" s="21"/>
      <c r="J28" s="12"/>
      <c r="M28" s="16"/>
      <c r="N28" s="12"/>
      <c r="O28" s="12"/>
      <c r="P28" s="12"/>
      <c r="Q28" s="12"/>
      <c r="R28" s="12"/>
      <c r="S28" s="12"/>
      <c r="T28" s="12"/>
      <c r="U28" s="12"/>
      <c r="V28" s="12"/>
      <c r="W28" s="11"/>
      <c r="Z28" s="11"/>
    </row>
    <row r="29" spans="1:26" x14ac:dyDescent="0.25">
      <c r="A29" s="12"/>
      <c r="B29" s="13"/>
      <c r="C29" s="13"/>
      <c r="D29" s="13"/>
      <c r="E29" s="14"/>
      <c r="F29" s="13"/>
      <c r="G29" s="29"/>
      <c r="H29" s="12"/>
      <c r="I29" s="21"/>
      <c r="J29" s="12"/>
      <c r="M29" s="16"/>
      <c r="N29" s="12"/>
      <c r="O29" s="12"/>
      <c r="P29" s="12"/>
      <c r="Q29" s="12"/>
      <c r="R29" s="12"/>
      <c r="S29" s="12"/>
      <c r="T29" s="12"/>
      <c r="U29" s="12"/>
      <c r="V29" s="1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39997558519241921"/>
    <pageSetUpPr fitToPage="1"/>
  </sheetPr>
  <dimension ref="A1:Y43"/>
  <sheetViews>
    <sheetView zoomScaleNormal="100" workbookViewId="0"/>
  </sheetViews>
  <sheetFormatPr defaultColWidth="9.140625" defaultRowHeight="15" x14ac:dyDescent="0.25"/>
  <cols>
    <col min="1" max="1" width="28.28515625" style="33" customWidth="1"/>
    <col min="2" max="22" width="7.7109375" style="33" customWidth="1"/>
    <col min="23" max="23" width="9.7109375" style="33" customWidth="1"/>
    <col min="24" max="24" width="23" style="33" customWidth="1"/>
    <col min="25" max="31" width="7.7109375" style="33" customWidth="1"/>
    <col min="32" max="16384" width="9.140625" style="33"/>
  </cols>
  <sheetData>
    <row r="1" spans="1:25" s="26" customFormat="1" ht="15.75" x14ac:dyDescent="0.25">
      <c r="A1" s="41" t="s">
        <v>96</v>
      </c>
      <c r="B1" s="36"/>
      <c r="C1" s="36"/>
      <c r="D1" s="36"/>
      <c r="E1" s="72"/>
      <c r="F1" s="36"/>
      <c r="G1" s="36"/>
    </row>
    <row r="2" spans="1:25" x14ac:dyDescent="0.25">
      <c r="N2" s="32"/>
    </row>
    <row r="3" spans="1:25" ht="15" customHeight="1" x14ac:dyDescent="0.25">
      <c r="A3" s="42" t="s">
        <v>74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3"/>
      <c r="O3" s="11"/>
      <c r="P3" s="11"/>
      <c r="Q3" s="11"/>
      <c r="R3" s="11"/>
      <c r="S3" s="11"/>
      <c r="T3" s="11"/>
      <c r="U3" s="11"/>
    </row>
    <row r="4" spans="1:25" ht="15" customHeight="1" x14ac:dyDescent="0.25">
      <c r="A4" s="42" t="s">
        <v>75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3"/>
      <c r="O4" s="11"/>
      <c r="P4" s="11"/>
      <c r="Q4" s="11"/>
      <c r="R4" s="11"/>
      <c r="S4" s="11"/>
      <c r="T4" s="11"/>
      <c r="U4" s="11"/>
    </row>
    <row r="5" spans="1:25" s="32" customFormat="1" ht="15" customHeight="1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21"/>
      <c r="P5" s="21"/>
      <c r="Q5" s="21"/>
      <c r="R5" s="21"/>
      <c r="S5" s="21"/>
      <c r="T5" s="21"/>
      <c r="U5" s="21"/>
    </row>
    <row r="6" spans="1:25" ht="15" customHeight="1" x14ac:dyDescent="0.25">
      <c r="A6" s="167" t="s">
        <v>81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"/>
      <c r="O6" s="44"/>
      <c r="P6" s="44"/>
      <c r="Q6" s="44"/>
      <c r="R6" s="44"/>
      <c r="S6" s="44"/>
      <c r="T6" s="44"/>
      <c r="U6" s="11"/>
    </row>
    <row r="7" spans="1:25" x14ac:dyDescent="0.25">
      <c r="A7" s="167"/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"/>
      <c r="O7" s="44"/>
      <c r="P7" s="44"/>
      <c r="Q7" s="44"/>
      <c r="R7" s="44"/>
      <c r="S7" s="44"/>
      <c r="T7" s="44"/>
      <c r="U7" s="44"/>
      <c r="V7" s="11"/>
    </row>
    <row r="8" spans="1:25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44"/>
      <c r="O8" s="44"/>
      <c r="P8" s="44"/>
      <c r="Q8" s="44"/>
      <c r="R8" s="44"/>
      <c r="S8" s="44"/>
      <c r="T8" s="44"/>
      <c r="U8" s="44"/>
      <c r="V8" s="11"/>
    </row>
    <row r="9" spans="1:25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44"/>
      <c r="O9" s="44"/>
      <c r="P9" s="44"/>
      <c r="Q9" s="44"/>
      <c r="R9" s="44"/>
      <c r="S9" s="44"/>
      <c r="T9" s="44"/>
      <c r="U9" s="44"/>
      <c r="V9" s="11"/>
    </row>
    <row r="10" spans="1:25" x14ac:dyDescent="0.25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44"/>
      <c r="O10" s="44"/>
      <c r="P10" s="44"/>
      <c r="Q10" s="44"/>
      <c r="R10" s="44"/>
      <c r="S10" s="44"/>
      <c r="T10" s="44"/>
      <c r="U10" s="44"/>
      <c r="V10" s="11"/>
    </row>
    <row r="11" spans="1:25" ht="15" customHeight="1" x14ac:dyDescent="0.25">
      <c r="A11" s="42" t="s">
        <v>76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11"/>
      <c r="O11" s="11"/>
      <c r="P11" s="11"/>
      <c r="Q11" s="11"/>
      <c r="R11" s="11"/>
      <c r="S11" s="11"/>
      <c r="T11" s="11"/>
      <c r="U11" s="11"/>
      <c r="V11" s="11"/>
    </row>
    <row r="12" spans="1:25" x14ac:dyDescent="0.25">
      <c r="A12" s="167" t="s">
        <v>73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44"/>
      <c r="O12" s="44"/>
      <c r="P12" s="44"/>
      <c r="Q12" s="44"/>
      <c r="R12" s="44"/>
      <c r="S12" s="44"/>
      <c r="T12" s="44"/>
      <c r="U12" s="44"/>
      <c r="V12" s="11"/>
    </row>
    <row r="13" spans="1:25" x14ac:dyDescent="0.25">
      <c r="A13" s="167"/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6"/>
      <c r="Y13" s="32"/>
    </row>
    <row r="14" spans="1:25" x14ac:dyDescent="0.25">
      <c r="A14" s="87"/>
      <c r="B14" s="8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8"/>
      <c r="P14" s="48"/>
      <c r="Q14" s="48"/>
      <c r="R14" s="48"/>
      <c r="S14" s="45"/>
      <c r="T14" s="45"/>
      <c r="U14" s="45"/>
      <c r="V14" s="46"/>
      <c r="W14" s="32"/>
    </row>
    <row r="15" spans="1:25" ht="15.75" x14ac:dyDescent="0.25">
      <c r="A15" s="49" t="s">
        <v>27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</row>
    <row r="16" spans="1:25" s="32" customFormat="1" x14ac:dyDescent="0.25">
      <c r="A16" s="53" t="s">
        <v>41</v>
      </c>
      <c r="B16" s="54">
        <v>402</v>
      </c>
      <c r="C16" s="54">
        <v>401</v>
      </c>
      <c r="D16" s="54">
        <v>401</v>
      </c>
      <c r="E16" s="54">
        <v>401</v>
      </c>
      <c r="F16" s="54">
        <v>401</v>
      </c>
      <c r="G16" s="54">
        <v>401</v>
      </c>
      <c r="H16" s="54">
        <v>400</v>
      </c>
      <c r="I16" s="54">
        <v>401</v>
      </c>
      <c r="J16" s="54">
        <v>401</v>
      </c>
      <c r="K16" s="54">
        <v>401</v>
      </c>
      <c r="L16" s="54">
        <v>401</v>
      </c>
      <c r="M16" s="54">
        <v>401</v>
      </c>
      <c r="N16" s="54">
        <v>400</v>
      </c>
    </row>
    <row r="17" spans="1:14" s="32" customFormat="1" x14ac:dyDescent="0.25">
      <c r="A17" s="55" t="s">
        <v>42</v>
      </c>
      <c r="B17" s="56" t="s">
        <v>43</v>
      </c>
      <c r="C17" s="56" t="s">
        <v>43</v>
      </c>
      <c r="D17" s="56" t="s">
        <v>32</v>
      </c>
      <c r="E17" s="56" t="s">
        <v>43</v>
      </c>
      <c r="F17" s="56" t="s">
        <v>32</v>
      </c>
      <c r="G17" s="56" t="s">
        <v>43</v>
      </c>
      <c r="H17" s="56" t="s">
        <v>32</v>
      </c>
      <c r="I17" s="56" t="s">
        <v>43</v>
      </c>
      <c r="J17" s="56" t="s">
        <v>43</v>
      </c>
      <c r="K17" s="56" t="s">
        <v>32</v>
      </c>
      <c r="L17" s="56" t="s">
        <v>43</v>
      </c>
      <c r="M17" s="56" t="s">
        <v>32</v>
      </c>
      <c r="N17" s="56" t="s">
        <v>32</v>
      </c>
    </row>
    <row r="18" spans="1:14" s="31" customFormat="1" ht="15" customHeight="1" x14ac:dyDescent="0.25">
      <c r="A18" s="58" t="s">
        <v>67</v>
      </c>
      <c r="B18" s="58"/>
      <c r="C18" s="59"/>
      <c r="D18" s="59"/>
      <c r="E18" s="59"/>
      <c r="F18" s="59"/>
      <c r="G18" s="59"/>
      <c r="H18" s="59"/>
      <c r="I18" s="91">
        <f>'TALVI ma-pe KP'!G33</f>
        <v>0.54861111111111105</v>
      </c>
      <c r="J18" s="91">
        <f>'TALVI ma-pe KP'!G22</f>
        <v>0.59027777777777779</v>
      </c>
      <c r="K18" s="95"/>
      <c r="L18" s="91">
        <f>'TALVI ma-pe KP'!G35</f>
        <v>0.63194444444444442</v>
      </c>
      <c r="M18" s="91"/>
      <c r="N18" s="52"/>
    </row>
    <row r="19" spans="1:14" ht="15" customHeight="1" x14ac:dyDescent="0.25">
      <c r="A19" s="60" t="s">
        <v>40</v>
      </c>
      <c r="B19" s="88"/>
      <c r="C19" s="89">
        <f>'TALVI ma-pe KP'!G13</f>
        <v>0.25694444444444448</v>
      </c>
      <c r="D19" s="89">
        <f>'TALVI ma-pe LP'!G13</f>
        <v>0.25694444444444448</v>
      </c>
      <c r="E19" s="89">
        <f>'TALVI ma-pe KP'!G30</f>
        <v>0.30208333333333331</v>
      </c>
      <c r="F19" s="89">
        <f>'TALVI ma-pe KP'!G15</f>
        <v>0.34375</v>
      </c>
      <c r="G19" s="89">
        <f>'TALVI ma-pe KP'!G15</f>
        <v>0.34375</v>
      </c>
      <c r="H19" s="89">
        <f>'TALVI ma-pe KP'!G19</f>
        <v>0.46875</v>
      </c>
      <c r="I19" s="89">
        <f>'TALVI ma-pe KP'!I33</f>
        <v>0.55208333333333326</v>
      </c>
      <c r="J19" s="89">
        <f>'TALVI ma-pe KP'!I22</f>
        <v>0.59375</v>
      </c>
      <c r="K19" s="89">
        <v>0.59375</v>
      </c>
      <c r="L19" s="89">
        <f>'TALVI ma-pe KP'!I35</f>
        <v>0.63541666666666663</v>
      </c>
      <c r="M19" s="89">
        <f>'TALVI ma-pe KP'!G24</f>
        <v>0.67708333333333337</v>
      </c>
      <c r="N19" s="61">
        <f>'TALVI ma-pe KP'!G26</f>
        <v>0.75</v>
      </c>
    </row>
    <row r="20" spans="1:14" ht="15" customHeight="1" x14ac:dyDescent="0.25">
      <c r="A20" s="63" t="s">
        <v>36</v>
      </c>
      <c r="B20" s="90"/>
      <c r="C20" s="91" t="s">
        <v>28</v>
      </c>
      <c r="D20" s="91" t="s">
        <v>28</v>
      </c>
      <c r="E20" s="91" t="s">
        <v>28</v>
      </c>
      <c r="F20" s="91" t="s">
        <v>28</v>
      </c>
      <c r="G20" s="91" t="s">
        <v>28</v>
      </c>
      <c r="H20" s="91" t="s">
        <v>28</v>
      </c>
      <c r="I20" s="91" t="s">
        <v>28</v>
      </c>
      <c r="J20" s="91" t="s">
        <v>28</v>
      </c>
      <c r="K20" s="91" t="s">
        <v>28</v>
      </c>
      <c r="L20" s="91" t="s">
        <v>28</v>
      </c>
      <c r="M20" s="91" t="s">
        <v>28</v>
      </c>
      <c r="N20" s="52" t="s">
        <v>28</v>
      </c>
    </row>
    <row r="21" spans="1:14" ht="15" customHeight="1" x14ac:dyDescent="0.25">
      <c r="A21" s="63" t="s">
        <v>68</v>
      </c>
      <c r="B21" s="90"/>
      <c r="C21" s="91" t="s">
        <v>28</v>
      </c>
      <c r="D21" s="91" t="s">
        <v>28</v>
      </c>
      <c r="E21" s="91" t="s">
        <v>28</v>
      </c>
      <c r="F21" s="91" t="s">
        <v>28</v>
      </c>
      <c r="G21" s="91" t="s">
        <v>28</v>
      </c>
      <c r="H21" s="91" t="s">
        <v>28</v>
      </c>
      <c r="I21" s="91" t="s">
        <v>28</v>
      </c>
      <c r="J21" s="91" t="s">
        <v>28</v>
      </c>
      <c r="K21" s="91" t="s">
        <v>28</v>
      </c>
      <c r="L21" s="91" t="s">
        <v>28</v>
      </c>
      <c r="M21" s="91" t="s">
        <v>28</v>
      </c>
      <c r="N21" s="52" t="s">
        <v>28</v>
      </c>
    </row>
    <row r="22" spans="1:14" ht="15" customHeight="1" x14ac:dyDescent="0.25">
      <c r="A22" s="63" t="s">
        <v>66</v>
      </c>
      <c r="B22" s="90"/>
      <c r="C22" s="91">
        <f>'TALVI ma-pe KP'!U13</f>
        <v>0.27430555555555552</v>
      </c>
      <c r="D22" s="91">
        <f>'TALVI ma-pe KP'!U13</f>
        <v>0.27430555555555552</v>
      </c>
      <c r="E22" s="91">
        <f>'TALVI ma-pe KP'!U30</f>
        <v>0.31944444444444436</v>
      </c>
      <c r="F22" s="91">
        <f>'TALVI ma-pe KP'!U15</f>
        <v>0.36111111111111105</v>
      </c>
      <c r="G22" s="91">
        <f>'TALVI ma-pe KP'!U15</f>
        <v>0.36111111111111105</v>
      </c>
      <c r="H22" s="91" t="s">
        <v>44</v>
      </c>
      <c r="I22" s="91">
        <f>'TALVI ma-pe KP'!U33</f>
        <v>0.56944444444444431</v>
      </c>
      <c r="J22" s="91">
        <f>'TALVI ma-pe KP'!U22</f>
        <v>0.61111111111111105</v>
      </c>
      <c r="K22" s="91">
        <f>'TALVI ma-pe LP'!I21</f>
        <v>0.60069444444444442</v>
      </c>
      <c r="L22" s="91">
        <f>'TALVI ma-pe KP'!U35</f>
        <v>0.65277777777777768</v>
      </c>
      <c r="M22" s="91">
        <f>'TALVI ma-pe KP'!U24</f>
        <v>0.69444444444444442</v>
      </c>
      <c r="N22" s="52" t="s">
        <v>44</v>
      </c>
    </row>
    <row r="23" spans="1:14" ht="15" customHeight="1" x14ac:dyDescent="0.25">
      <c r="A23" s="63" t="s">
        <v>50</v>
      </c>
      <c r="B23" s="90"/>
      <c r="C23" s="91">
        <f>'TALVI ma-pe KP'!Y13</f>
        <v>0.27986111111111106</v>
      </c>
      <c r="D23" s="91">
        <f>'TALVI ma-pe KP'!Y13</f>
        <v>0.27986111111111106</v>
      </c>
      <c r="E23" s="91">
        <f>'TALVI ma-pe KP'!Y30</f>
        <v>0.3249999999999999</v>
      </c>
      <c r="F23" s="91">
        <f>'TALVI ma-pe KP'!Y15</f>
        <v>0.36666666666666659</v>
      </c>
      <c r="G23" s="91">
        <f>'TALVI ma-pe KP'!G16</f>
        <v>0.36666666666666659</v>
      </c>
      <c r="H23" s="91" t="s">
        <v>44</v>
      </c>
      <c r="I23" s="91">
        <f>'TALVI ma-pe KP'!Y33</f>
        <v>0.57499999999999984</v>
      </c>
      <c r="J23" s="91">
        <f>'TALVI ma-pe KP'!Y22</f>
        <v>0.61666666666666659</v>
      </c>
      <c r="K23" s="91">
        <f>'TALVI ma-pe LP'!W21</f>
        <v>0.61666666666666659</v>
      </c>
      <c r="L23" s="91">
        <f>'TALVI ma-pe KP'!Y35</f>
        <v>0.65833333333333321</v>
      </c>
      <c r="M23" s="91">
        <f>'TALVI ma-pe KP'!Y24</f>
        <v>0.7</v>
      </c>
      <c r="N23" s="52" t="s">
        <v>44</v>
      </c>
    </row>
    <row r="24" spans="1:14" ht="15" customHeight="1" x14ac:dyDescent="0.25">
      <c r="A24" s="63" t="s">
        <v>51</v>
      </c>
      <c r="B24" s="90"/>
      <c r="C24" s="91">
        <f>'TALVI ma-pe KP'!I14</f>
        <v>0.28472222222222215</v>
      </c>
      <c r="D24" s="91">
        <f>'TALVI ma-pe LP'!I14</f>
        <v>0.28472222222222215</v>
      </c>
      <c r="E24" s="91">
        <f>'TALVI ma-pe KP'!I31</f>
        <v>0.32986111111111099</v>
      </c>
      <c r="F24" s="91">
        <f>'TALVI ma-pe KP'!I16</f>
        <v>0.37152777777777768</v>
      </c>
      <c r="G24" s="91">
        <f>'TALVI ma-pe KP'!I16</f>
        <v>0.37152777777777768</v>
      </c>
      <c r="H24" s="91" t="s">
        <v>44</v>
      </c>
      <c r="I24" s="91">
        <f>'TALVI ma-pe KP'!I34</f>
        <v>0.57986111111111094</v>
      </c>
      <c r="J24" s="91">
        <f>'TALVI ma-pe KP'!I23</f>
        <v>0.62152777777777768</v>
      </c>
      <c r="K24" s="91">
        <f>'TALVI ma-pe LP'!I22</f>
        <v>0.62152777777777768</v>
      </c>
      <c r="L24" s="91">
        <f>'TALVI ma-pe KP'!I36</f>
        <v>0.66319444444444431</v>
      </c>
      <c r="M24" s="91">
        <f>'TALVI ma-pe KP'!I25</f>
        <v>0.70486111111111105</v>
      </c>
      <c r="N24" s="52" t="s">
        <v>44</v>
      </c>
    </row>
    <row r="25" spans="1:14" ht="15" customHeight="1" x14ac:dyDescent="0.25">
      <c r="A25" s="63" t="s">
        <v>52</v>
      </c>
      <c r="B25" s="90"/>
      <c r="C25" s="91">
        <f>'TALVI ma-pe KP'!K14</f>
        <v>0.29166666666666657</v>
      </c>
      <c r="D25" s="91">
        <f>'TALVI ma-pe LP'!K14</f>
        <v>0.29166666666666657</v>
      </c>
      <c r="E25" s="91">
        <f>'TALVI ma-pe KP'!K31</f>
        <v>0.33680555555555541</v>
      </c>
      <c r="F25" s="91">
        <f>'TALVI ma-pe KP'!K16</f>
        <v>0.3784722222222221</v>
      </c>
      <c r="G25" s="91">
        <f>'TALVI ma-pe KP'!K16</f>
        <v>0.3784722222222221</v>
      </c>
      <c r="H25" s="91" t="s">
        <v>44</v>
      </c>
      <c r="I25" s="91">
        <f>'TALVI ma-pe KP'!K34</f>
        <v>0.58680555555555536</v>
      </c>
      <c r="J25" s="91">
        <f>'TALVI ma-pe KP'!K23</f>
        <v>0.6284722222222221</v>
      </c>
      <c r="K25" s="91">
        <f>'TALVI ma-pe LP'!K22</f>
        <v>0.6284722222222221</v>
      </c>
      <c r="L25" s="91">
        <f>'TALVI ma-pe KP'!K36</f>
        <v>0.67013888888888873</v>
      </c>
      <c r="M25" s="91">
        <f>'TALVI ma-pe KP'!K25</f>
        <v>0.71180555555555547</v>
      </c>
      <c r="N25" s="52" t="s">
        <v>44</v>
      </c>
    </row>
    <row r="26" spans="1:14" ht="15" customHeight="1" x14ac:dyDescent="0.25">
      <c r="A26" s="63" t="s">
        <v>53</v>
      </c>
      <c r="B26" s="90"/>
      <c r="C26" s="91">
        <f>'TALVI ma-pe KP'!M14</f>
        <v>0.29444444444444434</v>
      </c>
      <c r="D26" s="91">
        <f>'TALVI ma-pe LP'!M14</f>
        <v>0.29444444444444434</v>
      </c>
      <c r="E26" s="91">
        <f>'TALVI ma-pe KP'!M31</f>
        <v>0.33958333333333318</v>
      </c>
      <c r="F26" s="91">
        <f>'TALVI ma-pe KP'!M16</f>
        <v>0.38124999999999987</v>
      </c>
      <c r="G26" s="91">
        <f>'TALVI ma-pe KP'!M16</f>
        <v>0.38124999999999987</v>
      </c>
      <c r="H26" s="91" t="s">
        <v>44</v>
      </c>
      <c r="I26" s="91">
        <f>'TALVI ma-pe KP'!M34</f>
        <v>0.58958333333333313</v>
      </c>
      <c r="J26" s="91">
        <f>'TALVI ma-pe KP'!M23</f>
        <v>0.63124999999999987</v>
      </c>
      <c r="K26" s="91">
        <f>'TALVI ma-pe LP'!M22</f>
        <v>0.63124999999999987</v>
      </c>
      <c r="L26" s="91">
        <f>'TALVI ma-pe KP'!M36</f>
        <v>0.6729166666666665</v>
      </c>
      <c r="M26" s="91">
        <f>'TALVI ma-pe KP'!M25</f>
        <v>0.71458333333333324</v>
      </c>
      <c r="N26" s="52" t="s">
        <v>44</v>
      </c>
    </row>
    <row r="27" spans="1:14" ht="15" customHeight="1" x14ac:dyDescent="0.25">
      <c r="A27" s="63" t="s">
        <v>54</v>
      </c>
      <c r="B27" s="90"/>
      <c r="C27" s="91">
        <f>'TALVI ma-pe KP'!O14</f>
        <v>0.29652777777777767</v>
      </c>
      <c r="D27" s="91">
        <f>'TALVI ma-pe LP'!O14</f>
        <v>0.29652777777777767</v>
      </c>
      <c r="E27" s="91">
        <f>'TALVI ma-pe KP'!O31</f>
        <v>0.34166666666666651</v>
      </c>
      <c r="F27" s="91">
        <f>'TALVI ma-pe KP'!O16</f>
        <v>0.38333333333333319</v>
      </c>
      <c r="G27" s="91">
        <f>'TALVI ma-pe KP'!O16</f>
        <v>0.38333333333333319</v>
      </c>
      <c r="H27" s="91" t="s">
        <v>44</v>
      </c>
      <c r="I27" s="91">
        <f>'TALVI ma-pe KP'!O34</f>
        <v>0.59166666666666645</v>
      </c>
      <c r="J27" s="91">
        <f>'TALVI ma-pe KP'!O23</f>
        <v>0.63333333333333319</v>
      </c>
      <c r="K27" s="91">
        <f>'TALVI ma-pe LP'!O22</f>
        <v>0.63333333333333319</v>
      </c>
      <c r="L27" s="91">
        <f>'TALVI ma-pe KP'!O36</f>
        <v>0.67499999999999982</v>
      </c>
      <c r="M27" s="91">
        <f>'TALVI ma-pe KP'!O25</f>
        <v>0.71666666666666656</v>
      </c>
      <c r="N27" s="52" t="s">
        <v>44</v>
      </c>
    </row>
    <row r="28" spans="1:14" ht="15" customHeight="1" x14ac:dyDescent="0.25">
      <c r="A28" s="63" t="s">
        <v>55</v>
      </c>
      <c r="B28" s="90"/>
      <c r="C28" s="91">
        <f>'TALVI ma-pe KP'!Q14</f>
        <v>0.30069444444444432</v>
      </c>
      <c r="D28" s="91">
        <f>'TALVI ma-pe LP'!Q14</f>
        <v>0.30069444444444432</v>
      </c>
      <c r="E28" s="91">
        <f>'TALVI ma-pe KP'!Q31</f>
        <v>0.34583333333333316</v>
      </c>
      <c r="F28" s="91">
        <f>'TALVI ma-pe KP'!Q16</f>
        <v>0.38749999999999984</v>
      </c>
      <c r="G28" s="91">
        <f>'TALVI ma-pe KP'!Q16</f>
        <v>0.38749999999999984</v>
      </c>
      <c r="H28" s="91" t="s">
        <v>44</v>
      </c>
      <c r="I28" s="91">
        <f>'TALVI ma-pe KP'!Q34</f>
        <v>0.5958333333333331</v>
      </c>
      <c r="J28" s="91">
        <f>'TALVI ma-pe KP'!Q23</f>
        <v>0.63749999999999984</v>
      </c>
      <c r="K28" s="91">
        <f>'TALVI ma-pe LP'!Q22</f>
        <v>0.63749999999999984</v>
      </c>
      <c r="L28" s="91">
        <f>'TALVI ma-pe KP'!Q36</f>
        <v>0.67916666666666647</v>
      </c>
      <c r="M28" s="91">
        <f>'TALVI ma-pe KP'!Q25</f>
        <v>0.72083333333333321</v>
      </c>
      <c r="N28" s="52" t="s">
        <v>44</v>
      </c>
    </row>
    <row r="29" spans="1:14" x14ac:dyDescent="0.25">
      <c r="A29" s="63" t="s">
        <v>50</v>
      </c>
      <c r="B29" s="90"/>
      <c r="C29" s="91">
        <f>'TALVI ma-pe KP'!S14</f>
        <v>0.3020833333333332</v>
      </c>
      <c r="D29" s="91">
        <f>'TALVI ma-pe LP'!S14</f>
        <v>0.3020833333333332</v>
      </c>
      <c r="E29" s="91">
        <f>'TALVI ma-pe KP'!S31</f>
        <v>0.34722222222222204</v>
      </c>
      <c r="F29" s="91">
        <f>'TALVI ma-pe KP'!S16</f>
        <v>0.38888888888888873</v>
      </c>
      <c r="G29" s="91">
        <f>'TALVI ma-pe KP'!S16</f>
        <v>0.38888888888888873</v>
      </c>
      <c r="H29" s="91" t="s">
        <v>44</v>
      </c>
      <c r="I29" s="91">
        <f>'TALVI ma-pe KP'!S34</f>
        <v>0.59722222222222199</v>
      </c>
      <c r="J29" s="91">
        <f>'TALVI ma-pe KP'!S23</f>
        <v>0.63888888888888873</v>
      </c>
      <c r="K29" s="91">
        <f>'TALVI ma-pe LP'!S22</f>
        <v>0.63888888888888873</v>
      </c>
      <c r="L29" s="91">
        <f>'TALVI ma-pe KP'!S36</f>
        <v>0.68055555555555536</v>
      </c>
      <c r="M29" s="91">
        <f>'TALVI ma-pe KP'!S25</f>
        <v>0.7222222222222221</v>
      </c>
      <c r="N29" s="52" t="s">
        <v>44</v>
      </c>
    </row>
    <row r="30" spans="1:14" ht="15.75" x14ac:dyDescent="0.25">
      <c r="A30" s="58" t="s">
        <v>49</v>
      </c>
      <c r="B30" s="93">
        <f>'TALVI ma-pe KP'!G39</f>
        <v>0.30208333333333331</v>
      </c>
      <c r="C30" s="91" t="s">
        <v>44</v>
      </c>
      <c r="D30" s="91" t="s">
        <v>44</v>
      </c>
      <c r="E30" s="91" t="s">
        <v>44</v>
      </c>
      <c r="F30" s="91" t="s">
        <v>44</v>
      </c>
      <c r="G30" s="91" t="s">
        <v>44</v>
      </c>
      <c r="H30" s="91" t="s">
        <v>44</v>
      </c>
      <c r="I30" s="91" t="s">
        <v>44</v>
      </c>
      <c r="J30" s="91" t="s">
        <v>44</v>
      </c>
      <c r="K30" s="91" t="s">
        <v>44</v>
      </c>
      <c r="L30" s="91" t="s">
        <v>44</v>
      </c>
      <c r="M30" s="91" t="s">
        <v>44</v>
      </c>
      <c r="N30" s="52" t="s">
        <v>44</v>
      </c>
    </row>
    <row r="31" spans="1:14" ht="15.75" x14ac:dyDescent="0.25">
      <c r="A31" s="58" t="s">
        <v>66</v>
      </c>
      <c r="B31" s="91">
        <f>'TALVI ma-pe KP'!I39</f>
        <v>0.30624999999999997</v>
      </c>
      <c r="C31" s="93">
        <f>'TALVI ma-pe KP'!U14</f>
        <v>0.30763888888888874</v>
      </c>
      <c r="D31" s="93">
        <f>'TALVI ma-pe LP'!U14</f>
        <v>0.30763888888888874</v>
      </c>
      <c r="E31" s="93">
        <f>'TALVI ma-pe KP'!U31</f>
        <v>0.35277777777777758</v>
      </c>
      <c r="F31" s="93">
        <f>'TALVI ma-pe KP'!U16</f>
        <v>0.39444444444444426</v>
      </c>
      <c r="G31" s="93">
        <f>'TALVI ma-pe KP'!U16</f>
        <v>0.39444444444444426</v>
      </c>
      <c r="H31" s="93">
        <f>'TALVI ma-pe KP'!G20</f>
        <v>0.4861111111111111</v>
      </c>
      <c r="I31" s="93">
        <f>'TALVI ma-pe KP'!U34</f>
        <v>0.60277777777777752</v>
      </c>
      <c r="J31" s="93">
        <f>'TALVI ma-pe KP'!U23</f>
        <v>0.64444444444444426</v>
      </c>
      <c r="K31" s="93">
        <f>'TALVI ma-pe LP'!U22</f>
        <v>0.64444444444444426</v>
      </c>
      <c r="L31" s="93">
        <f>'TALVI ma-pe KP'!U36</f>
        <v>0.68611111111111089</v>
      </c>
      <c r="M31" s="93">
        <f>'TALVI ma-pe KP'!U25</f>
        <v>0.72777777777777763</v>
      </c>
      <c r="N31" s="62">
        <f>'TALVI ma-pe KP'!G27</f>
        <v>0.76736111111111105</v>
      </c>
    </row>
    <row r="32" spans="1:14" x14ac:dyDescent="0.25">
      <c r="A32" s="63" t="s">
        <v>68</v>
      </c>
      <c r="B32" s="91" t="s">
        <v>28</v>
      </c>
      <c r="C32" s="91" t="s">
        <v>28</v>
      </c>
      <c r="D32" s="91" t="s">
        <v>28</v>
      </c>
      <c r="E32" s="91" t="s">
        <v>28</v>
      </c>
      <c r="F32" s="91" t="s">
        <v>28</v>
      </c>
      <c r="G32" s="91" t="s">
        <v>28</v>
      </c>
      <c r="H32" s="91" t="s">
        <v>28</v>
      </c>
      <c r="I32" s="91" t="s">
        <v>28</v>
      </c>
      <c r="J32" s="91" t="s">
        <v>28</v>
      </c>
      <c r="K32" s="91" t="s">
        <v>28</v>
      </c>
      <c r="L32" s="91" t="s">
        <v>28</v>
      </c>
      <c r="M32" s="91" t="s">
        <v>28</v>
      </c>
      <c r="N32" s="52" t="s">
        <v>28</v>
      </c>
    </row>
    <row r="33" spans="1:23" s="32" customFormat="1" x14ac:dyDescent="0.25">
      <c r="A33" s="63" t="s">
        <v>36</v>
      </c>
      <c r="B33" s="91" t="s">
        <v>28</v>
      </c>
      <c r="C33" s="91" t="s">
        <v>28</v>
      </c>
      <c r="D33" s="91" t="s">
        <v>28</v>
      </c>
      <c r="E33" s="91" t="s">
        <v>28</v>
      </c>
      <c r="F33" s="91" t="s">
        <v>28</v>
      </c>
      <c r="G33" s="91" t="s">
        <v>28</v>
      </c>
      <c r="H33" s="91" t="s">
        <v>28</v>
      </c>
      <c r="I33" s="91" t="s">
        <v>28</v>
      </c>
      <c r="J33" s="91" t="s">
        <v>28</v>
      </c>
      <c r="K33" s="91" t="s">
        <v>28</v>
      </c>
      <c r="L33" s="91" t="s">
        <v>28</v>
      </c>
      <c r="M33" s="91" t="s">
        <v>28</v>
      </c>
      <c r="N33" s="52" t="s">
        <v>28</v>
      </c>
    </row>
    <row r="34" spans="1:23" x14ac:dyDescent="0.25">
      <c r="A34" s="60" t="s">
        <v>69</v>
      </c>
      <c r="B34" s="92">
        <f>'TALVI ma-pe KP'!W39</f>
        <v>0.32499999999999996</v>
      </c>
      <c r="C34" s="92">
        <f>'TALVI ma-pe KP'!W14</f>
        <v>0.32499999999999984</v>
      </c>
      <c r="D34" s="92">
        <f>'TALVI ma-pe LP'!W14</f>
        <v>0.32499999999999984</v>
      </c>
      <c r="E34" s="92">
        <f>'TALVI ma-pe KP'!W31</f>
        <v>0.37013888888888868</v>
      </c>
      <c r="F34" s="92">
        <f>'TALVI ma-pe KP'!W16</f>
        <v>0.41180555555555537</v>
      </c>
      <c r="G34" s="92">
        <f>'TALVI ma-pe KP'!W16</f>
        <v>0.41180555555555537</v>
      </c>
      <c r="H34" s="92">
        <f>'TALVI ma-pe KP'!Y20</f>
        <v>0.50347222222222221</v>
      </c>
      <c r="I34" s="92">
        <f>'TALVI ma-pe KP'!Y34</f>
        <v>0.62013888888888868</v>
      </c>
      <c r="J34" s="92">
        <f>'TALVI ma-pe KP'!Y23</f>
        <v>0.66180555555555542</v>
      </c>
      <c r="K34" s="92">
        <f>'TALVI ma-pe KP'!Y23</f>
        <v>0.66180555555555542</v>
      </c>
      <c r="L34" s="92">
        <f>'TALVI ma-pe KP'!Y36</f>
        <v>0.70347222222222205</v>
      </c>
      <c r="M34" s="92">
        <f>'TALVI ma-pe KP'!Y25</f>
        <v>0.7451388888888888</v>
      </c>
      <c r="N34" s="65">
        <f>'TALVI ma-pe KP'!Y27</f>
        <v>0.7847222222222221</v>
      </c>
    </row>
    <row r="35" spans="1:23" x14ac:dyDescent="0.25">
      <c r="A35" s="58" t="s">
        <v>70</v>
      </c>
      <c r="B35" s="91">
        <f>'TALVI ma-pe KP'!Y39</f>
        <v>0.32708333333333328</v>
      </c>
      <c r="C35" s="91">
        <f>'TALVI ma-pe KP'!Y14</f>
        <v>0.32708333333333317</v>
      </c>
      <c r="D35" s="91"/>
      <c r="E35" s="91">
        <f>'TALVI ma-pe KP'!Y31</f>
        <v>0.37222222222222201</v>
      </c>
      <c r="F35" s="91"/>
      <c r="G35" s="91">
        <f>'TALVI ma-pe KP'!Y16</f>
        <v>0.4138888888888887</v>
      </c>
      <c r="H35" s="91"/>
      <c r="I35" s="52"/>
      <c r="J35" s="52"/>
      <c r="K35" s="52"/>
      <c r="L35" s="52"/>
      <c r="M35" s="52"/>
      <c r="N35" s="52"/>
    </row>
    <row r="36" spans="1:23" s="32" customFormat="1" ht="13.5" customHeight="1" x14ac:dyDescent="0.25">
      <c r="A36" s="58"/>
      <c r="B36" s="58"/>
      <c r="C36" s="68"/>
      <c r="D36" s="94"/>
      <c r="E36" s="94"/>
      <c r="F36" s="94"/>
      <c r="G36" s="94"/>
      <c r="H36" s="94"/>
      <c r="I36" s="94"/>
      <c r="J36" s="68"/>
      <c r="K36" s="68"/>
      <c r="L36" s="68"/>
      <c r="M36" s="68"/>
      <c r="N36" s="68"/>
      <c r="O36" s="52"/>
      <c r="P36" s="68"/>
      <c r="Q36" s="68"/>
      <c r="R36" s="69"/>
      <c r="S36" s="69"/>
      <c r="T36" s="69"/>
      <c r="U36" s="69"/>
      <c r="V36" s="69"/>
      <c r="W36" s="52"/>
    </row>
    <row r="37" spans="1:23" s="32" customFormat="1" x14ac:dyDescent="0.25">
      <c r="A37" s="37" t="s">
        <v>30</v>
      </c>
      <c r="B37" s="38" t="s">
        <v>45</v>
      </c>
      <c r="C37" s="71"/>
      <c r="D37" s="71"/>
      <c r="E37" s="71"/>
      <c r="F37" s="71"/>
      <c r="G37" s="71"/>
      <c r="H37" s="71"/>
      <c r="I37" s="46"/>
      <c r="L37" s="33"/>
      <c r="M37" s="26"/>
      <c r="N37" s="26"/>
      <c r="O37" s="33"/>
      <c r="P37" s="33"/>
      <c r="Q37" s="33"/>
      <c r="R37" s="33"/>
    </row>
    <row r="38" spans="1:23" s="32" customFormat="1" x14ac:dyDescent="0.25">
      <c r="A38" s="37" t="s">
        <v>43</v>
      </c>
      <c r="B38" s="40" t="s">
        <v>77</v>
      </c>
      <c r="C38" s="39"/>
      <c r="D38" s="39"/>
      <c r="E38" s="39"/>
      <c r="F38" s="39"/>
      <c r="G38" s="39"/>
      <c r="H38" s="39"/>
      <c r="I38" s="46"/>
      <c r="L38" s="33"/>
      <c r="M38" s="33"/>
      <c r="N38" s="33"/>
      <c r="O38" s="33"/>
      <c r="P38" s="33"/>
      <c r="Q38" s="33"/>
      <c r="R38" s="33"/>
    </row>
    <row r="39" spans="1:23" s="32" customFormat="1" x14ac:dyDescent="0.25">
      <c r="A39" s="37" t="s">
        <v>78</v>
      </c>
      <c r="B39" s="40" t="s">
        <v>82</v>
      </c>
      <c r="C39" s="39"/>
      <c r="D39" s="39"/>
      <c r="E39" s="39"/>
      <c r="F39" s="39"/>
      <c r="G39" s="39"/>
      <c r="H39" s="39"/>
      <c r="I39" s="46"/>
      <c r="L39" s="33"/>
      <c r="M39" s="33"/>
      <c r="N39" s="33"/>
      <c r="O39" s="33"/>
      <c r="P39" s="33"/>
      <c r="Q39" s="33"/>
      <c r="R39" s="33"/>
    </row>
    <row r="40" spans="1:23" s="32" customFormat="1" x14ac:dyDescent="0.25">
      <c r="A40" s="37" t="s">
        <v>28</v>
      </c>
      <c r="B40" s="40" t="s">
        <v>79</v>
      </c>
      <c r="C40" s="26"/>
      <c r="D40" s="26"/>
      <c r="E40" s="26"/>
      <c r="F40" s="26"/>
      <c r="G40" s="26"/>
      <c r="H40" s="26"/>
      <c r="I40" s="33"/>
      <c r="J40" s="33"/>
      <c r="L40" s="33"/>
      <c r="M40" s="33"/>
      <c r="N40" s="33"/>
      <c r="O40" s="33"/>
      <c r="P40" s="33"/>
      <c r="Q40" s="33"/>
      <c r="R40" s="33"/>
    </row>
    <row r="41" spans="1:23" x14ac:dyDescent="0.25">
      <c r="A41" s="37" t="s">
        <v>44</v>
      </c>
      <c r="B41" s="40" t="s">
        <v>80</v>
      </c>
      <c r="G41" s="52"/>
      <c r="J41" s="26"/>
      <c r="K41" s="26"/>
      <c r="L41" s="26"/>
      <c r="M41" s="26"/>
      <c r="N41" s="32"/>
      <c r="O41" s="32"/>
      <c r="R41" s="70"/>
      <c r="S41" s="32"/>
    </row>
    <row r="42" spans="1:23" x14ac:dyDescent="0.25">
      <c r="G42" s="70"/>
      <c r="S42" s="32"/>
    </row>
    <row r="43" spans="1:23" x14ac:dyDescent="0.25">
      <c r="U43" s="7"/>
    </row>
  </sheetData>
  <mergeCells count="2">
    <mergeCell ref="A6:M9"/>
    <mergeCell ref="A12:M13"/>
  </mergeCells>
  <pageMargins left="0.70866141732283472" right="0.70866141732283472" top="0.35433070866141736" bottom="0.35433070866141736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32BD7-1F46-4BDE-9818-F38075246E18}">
  <sheetPr>
    <tabColor theme="9" tint="0.39997558519241921"/>
  </sheetPr>
  <dimension ref="A1:Z40"/>
  <sheetViews>
    <sheetView workbookViewId="0">
      <pane ySplit="11" topLeftCell="A12" activePane="bottomLeft" state="frozen"/>
      <selection pane="bottomLeft"/>
    </sheetView>
  </sheetViews>
  <sheetFormatPr defaultColWidth="9.140625" defaultRowHeight="15" x14ac:dyDescent="0.25"/>
  <cols>
    <col min="1" max="1" width="9.140625" style="3"/>
    <col min="2" max="2" width="6.42578125" style="97" customWidth="1"/>
    <col min="3" max="4" width="9.140625" style="97"/>
    <col min="5" max="5" width="10.140625" style="6" customWidth="1"/>
    <col min="6" max="6" width="9.140625" style="97"/>
    <col min="7" max="7" width="9" style="27" customWidth="1"/>
    <col min="8" max="8" width="12.7109375" style="3" customWidth="1"/>
    <col min="9" max="9" width="8.7109375" style="97" customWidth="1"/>
    <col min="10" max="10" width="11.85546875" style="3" customWidth="1"/>
    <col min="11" max="11" width="7.5703125" customWidth="1"/>
    <col min="12" max="12" width="10.85546875" customWidth="1"/>
    <col min="13" max="13" width="11.28515625" style="3" customWidth="1"/>
    <col min="14" max="14" width="10.85546875" style="3" customWidth="1"/>
    <col min="15" max="15" width="9.7109375" style="3" customWidth="1"/>
    <col min="16" max="16" width="8.5703125" style="3" customWidth="1"/>
    <col min="17" max="17" width="10.140625" style="3" customWidth="1"/>
    <col min="18" max="18" width="13" style="3" customWidth="1"/>
    <col min="19" max="19" width="8.42578125" style="3" customWidth="1"/>
    <col min="20" max="20" width="8.7109375" style="3" customWidth="1"/>
    <col min="21" max="21" width="9.140625" style="3" customWidth="1"/>
    <col min="22" max="22" width="8.140625" style="3" customWidth="1"/>
    <col min="23" max="23" width="11.85546875" style="3" customWidth="1"/>
    <col min="24" max="24" width="9.7109375" style="3" customWidth="1"/>
    <col min="25" max="29" width="9.140625" style="3"/>
    <col min="30" max="32" width="9.42578125" style="3" bestFit="1" customWidth="1"/>
    <col min="33" max="16384" width="9.140625" style="3"/>
  </cols>
  <sheetData>
    <row r="1" spans="1:26" customFormat="1" ht="14.1" customHeight="1" x14ac:dyDescent="0.25">
      <c r="A1" t="s">
        <v>102</v>
      </c>
      <c r="B1" s="97"/>
      <c r="C1" s="97"/>
      <c r="D1" s="97"/>
      <c r="E1" s="2"/>
      <c r="G1" s="25"/>
    </row>
    <row r="2" spans="1:26" customFormat="1" ht="14.1" customHeight="1" x14ac:dyDescent="0.25">
      <c r="A2" s="120" t="s">
        <v>99</v>
      </c>
      <c r="B2" s="4"/>
      <c r="E2" s="5"/>
      <c r="H2" s="3"/>
      <c r="I2" s="97"/>
      <c r="J2" s="26"/>
    </row>
    <row r="3" spans="1:26" ht="14.1" customHeight="1" x14ac:dyDescent="0.25"/>
    <row r="4" spans="1:26" ht="11.45" customHeight="1" x14ac:dyDescent="0.2">
      <c r="A4" s="3" t="s">
        <v>0</v>
      </c>
      <c r="C4" s="97" t="s">
        <v>29</v>
      </c>
      <c r="D4" s="97" t="s">
        <v>35</v>
      </c>
      <c r="E4" s="97" t="s">
        <v>39</v>
      </c>
      <c r="G4" s="97"/>
      <c r="H4" s="97"/>
      <c r="I4" s="97" t="s">
        <v>24</v>
      </c>
      <c r="K4" s="3"/>
      <c r="L4" s="3"/>
      <c r="M4" s="74"/>
      <c r="V4" s="97"/>
    </row>
    <row r="5" spans="1:26" ht="11.45" customHeight="1" x14ac:dyDescent="0.2">
      <c r="A5" s="3" t="s">
        <v>1</v>
      </c>
      <c r="C5" s="7">
        <f>G13</f>
        <v>0.26041666666666669</v>
      </c>
      <c r="D5" s="7">
        <f>G18</f>
        <v>0.46875</v>
      </c>
      <c r="E5" s="7">
        <f>G21</f>
        <v>0.59375</v>
      </c>
      <c r="F5" s="7"/>
      <c r="G5" s="7"/>
      <c r="H5" s="7"/>
      <c r="K5" s="3"/>
      <c r="L5" s="3"/>
      <c r="V5" s="7"/>
    </row>
    <row r="6" spans="1:26" ht="11.45" customHeight="1" x14ac:dyDescent="0.2">
      <c r="A6" s="3" t="s">
        <v>2</v>
      </c>
      <c r="C6" s="7">
        <f>W16</f>
        <v>0.40972222222222204</v>
      </c>
      <c r="D6" s="7">
        <f>W19</f>
        <v>0.5034722222222221</v>
      </c>
      <c r="E6" s="7">
        <f>W26</f>
        <v>0.7847222222222221</v>
      </c>
      <c r="F6" s="7"/>
      <c r="G6" s="7"/>
      <c r="H6" s="7"/>
      <c r="K6" s="3"/>
      <c r="L6" s="3"/>
      <c r="V6" s="7"/>
    </row>
    <row r="7" spans="1:26" ht="11.45" customHeight="1" x14ac:dyDescent="0.2">
      <c r="A7" s="3" t="s">
        <v>3</v>
      </c>
      <c r="C7" s="7">
        <f>C6-C5</f>
        <v>0.14930555555555536</v>
      </c>
      <c r="D7" s="7">
        <f>D6-D5</f>
        <v>3.4722222222222099E-2</v>
      </c>
      <c r="E7" s="7">
        <f>E6-E5</f>
        <v>0.1909722222222221</v>
      </c>
      <c r="F7" s="7"/>
      <c r="G7" s="7"/>
      <c r="H7" s="7"/>
      <c r="I7" s="8">
        <f>SUM(C7:H7)</f>
        <v>0.37499999999999956</v>
      </c>
      <c r="J7" s="3" t="s">
        <v>4</v>
      </c>
      <c r="K7" s="3"/>
      <c r="L7" s="3"/>
      <c r="V7" s="7"/>
    </row>
    <row r="8" spans="1:26" ht="11.45" customHeight="1" x14ac:dyDescent="0.2">
      <c r="A8" s="3" t="s">
        <v>5</v>
      </c>
      <c r="C8" s="6">
        <f>SUM(E13:E16)</f>
        <v>134.60000000000002</v>
      </c>
      <c r="D8" s="6">
        <f>SUM(E18:E19)</f>
        <v>34.799999999999997</v>
      </c>
      <c r="E8" s="6">
        <f>SUM(E21:E26)</f>
        <v>169.40000000000003</v>
      </c>
      <c r="F8" s="6"/>
      <c r="G8" s="6"/>
      <c r="H8" s="6"/>
      <c r="I8" s="6">
        <f>SUM(C8:H8)</f>
        <v>338.80000000000007</v>
      </c>
      <c r="J8" s="3" t="s">
        <v>6</v>
      </c>
      <c r="K8" s="3"/>
      <c r="L8" s="3"/>
      <c r="V8" s="6"/>
    </row>
    <row r="9" spans="1:26" ht="11.45" customHeight="1" x14ac:dyDescent="0.2">
      <c r="A9" s="3" t="s">
        <v>7</v>
      </c>
      <c r="C9" s="168">
        <v>1</v>
      </c>
      <c r="D9" s="168"/>
      <c r="E9" s="168"/>
      <c r="G9" s="97"/>
      <c r="H9" s="97"/>
      <c r="I9" s="6">
        <f>SUM(C9:H9)</f>
        <v>1</v>
      </c>
      <c r="J9" s="3" t="s">
        <v>8</v>
      </c>
      <c r="K9" s="3"/>
      <c r="L9" s="3"/>
    </row>
    <row r="10" spans="1:26" ht="11.45" customHeight="1" x14ac:dyDescent="0.2">
      <c r="H10" s="97"/>
      <c r="I10" s="3"/>
      <c r="K10" s="3"/>
      <c r="L10" s="3"/>
    </row>
    <row r="11" spans="1:26" ht="11.45" customHeight="1" x14ac:dyDescent="0.2">
      <c r="A11" s="3" t="s">
        <v>9</v>
      </c>
      <c r="B11" s="97" t="s">
        <v>10</v>
      </c>
      <c r="C11" s="97" t="s">
        <v>11</v>
      </c>
      <c r="E11" s="6" t="s">
        <v>12</v>
      </c>
      <c r="F11" s="97" t="s">
        <v>13</v>
      </c>
      <c r="G11" s="27" t="s">
        <v>14</v>
      </c>
      <c r="H11" s="3" t="s">
        <v>15</v>
      </c>
      <c r="I11" s="3" t="s">
        <v>18</v>
      </c>
      <c r="J11" s="3" t="s">
        <v>21</v>
      </c>
      <c r="K11" s="3" t="s">
        <v>18</v>
      </c>
      <c r="L11" s="3" t="s">
        <v>21</v>
      </c>
      <c r="M11" s="3" t="s">
        <v>18</v>
      </c>
      <c r="N11" s="3" t="s">
        <v>21</v>
      </c>
      <c r="O11" s="3" t="s">
        <v>18</v>
      </c>
      <c r="P11" s="3" t="s">
        <v>21</v>
      </c>
      <c r="Q11" s="3" t="s">
        <v>18</v>
      </c>
      <c r="R11" s="3" t="s">
        <v>21</v>
      </c>
      <c r="S11" s="3" t="s">
        <v>18</v>
      </c>
      <c r="T11" s="3" t="s">
        <v>21</v>
      </c>
      <c r="U11" s="3" t="s">
        <v>18</v>
      </c>
      <c r="V11" s="3" t="s">
        <v>21</v>
      </c>
      <c r="W11" s="97" t="s">
        <v>17</v>
      </c>
      <c r="X11" s="3" t="s">
        <v>16</v>
      </c>
      <c r="Z11" s="3" t="s">
        <v>31</v>
      </c>
    </row>
    <row r="12" spans="1:26" ht="11.45" customHeight="1" x14ac:dyDescent="0.2">
      <c r="B12" s="114"/>
      <c r="C12" s="114"/>
      <c r="D12" s="114"/>
      <c r="F12" s="114"/>
      <c r="I12" s="3"/>
      <c r="K12" s="3"/>
      <c r="L12" s="3"/>
      <c r="W12" s="114"/>
    </row>
    <row r="13" spans="1:26" ht="12" customHeight="1" x14ac:dyDescent="0.2">
      <c r="A13" s="12">
        <v>401</v>
      </c>
      <c r="B13" s="97">
        <v>1</v>
      </c>
      <c r="C13" s="97">
        <v>1</v>
      </c>
      <c r="D13" s="97" t="str">
        <f>CONCATENATE(A13," ",B13)</f>
        <v>401 1</v>
      </c>
      <c r="E13" s="6">
        <f>VLOOKUP(D13,Kilometrit!$C$4:$D$44,2,FALSE)</f>
        <v>21.1</v>
      </c>
      <c r="G13" s="28">
        <v>0.26041666666666669</v>
      </c>
      <c r="H13" s="3" t="s">
        <v>33</v>
      </c>
      <c r="I13" s="10">
        <f>G13+TIME(0,10,0)</f>
        <v>0.2673611111111111</v>
      </c>
      <c r="J13" s="3" t="s">
        <v>87</v>
      </c>
      <c r="K13" s="10">
        <f>I13+TIME(0,6,0)</f>
        <v>0.27152777777777776</v>
      </c>
      <c r="L13" s="3" t="s">
        <v>86</v>
      </c>
      <c r="M13" s="11"/>
      <c r="U13" s="10">
        <f>K13+TIME(0,9,0)</f>
        <v>0.27777777777777773</v>
      </c>
      <c r="V13" s="3" t="s">
        <v>63</v>
      </c>
      <c r="W13" s="10">
        <f>U13+TIME(0,7,0)</f>
        <v>0.28263888888888883</v>
      </c>
      <c r="X13" s="3" t="s">
        <v>50</v>
      </c>
      <c r="Z13" s="11">
        <f>W13-G13</f>
        <v>2.2222222222222143E-2</v>
      </c>
    </row>
    <row r="14" spans="1:26" ht="12" customHeight="1" x14ac:dyDescent="0.2">
      <c r="A14" s="12" t="s">
        <v>65</v>
      </c>
      <c r="B14" s="13">
        <v>0</v>
      </c>
      <c r="C14" s="13">
        <v>1</v>
      </c>
      <c r="D14" s="97" t="str">
        <f>CONCATENATE(A14," ",B14)</f>
        <v>401A 0</v>
      </c>
      <c r="E14" s="6">
        <f>VLOOKUP(D14,Kilometrit!$C$4:$D$44,2,FALSE)</f>
        <v>46.2</v>
      </c>
      <c r="F14" s="13"/>
      <c r="G14" s="29">
        <f>W13</f>
        <v>0.28263888888888883</v>
      </c>
      <c r="H14" s="12" t="s">
        <v>50</v>
      </c>
      <c r="I14" s="10">
        <f>G14+TIME(0,7,0)</f>
        <v>0.28749999999999992</v>
      </c>
      <c r="J14" s="3" t="s">
        <v>51</v>
      </c>
      <c r="K14" s="10">
        <f>I14+TIME(0,10,0)</f>
        <v>0.29444444444444434</v>
      </c>
      <c r="L14" s="3" t="s">
        <v>52</v>
      </c>
      <c r="M14" s="15">
        <f>K14+TIME(0,4,0)</f>
        <v>0.29722222222222211</v>
      </c>
      <c r="N14" s="12" t="s">
        <v>53</v>
      </c>
      <c r="O14" s="21">
        <f>M14+TIME(0,2,0)</f>
        <v>0.29861111111111099</v>
      </c>
      <c r="P14" s="12" t="s">
        <v>54</v>
      </c>
      <c r="Q14" s="23">
        <f>O14+TIME(0,4,0)</f>
        <v>0.30138888888888876</v>
      </c>
      <c r="R14" s="12" t="s">
        <v>55</v>
      </c>
      <c r="S14" s="21">
        <f>Q14+TIME(0,3,0)</f>
        <v>0.30347222222222209</v>
      </c>
      <c r="T14" s="12" t="s">
        <v>50</v>
      </c>
      <c r="U14" s="21">
        <f>S14+TIME(0,8,0)</f>
        <v>0.30902777777777762</v>
      </c>
      <c r="V14" s="12" t="s">
        <v>63</v>
      </c>
      <c r="W14" s="21">
        <f>U14+TIME(0,25,0)</f>
        <v>0.32638888888888873</v>
      </c>
      <c r="X14" s="12" t="s">
        <v>64</v>
      </c>
      <c r="Z14" s="11">
        <f>W14-G14</f>
        <v>4.37499999999999E-2</v>
      </c>
    </row>
    <row r="15" spans="1:26" ht="12" customHeight="1" x14ac:dyDescent="0.2">
      <c r="A15" s="12">
        <v>401</v>
      </c>
      <c r="B15" s="97">
        <v>1</v>
      </c>
      <c r="C15" s="97">
        <v>1</v>
      </c>
      <c r="D15" s="97" t="str">
        <f>CONCATENATE(A15," ",B15)</f>
        <v>401 1</v>
      </c>
      <c r="E15" s="6">
        <f>VLOOKUP(D15,Kilometrit!$C$4:$D$44,2,FALSE)</f>
        <v>21.1</v>
      </c>
      <c r="G15" s="28">
        <v>0.34375</v>
      </c>
      <c r="H15" s="3" t="s">
        <v>33</v>
      </c>
      <c r="I15" s="10">
        <f>G15+TIME(0,10,0)</f>
        <v>0.35069444444444442</v>
      </c>
      <c r="J15" s="3" t="s">
        <v>87</v>
      </c>
      <c r="K15" s="10">
        <f>I15+TIME(0,6,0)</f>
        <v>0.35486111111111107</v>
      </c>
      <c r="L15" s="3" t="s">
        <v>86</v>
      </c>
      <c r="M15" s="11"/>
      <c r="U15" s="10">
        <f>K15+TIME(0,9,0)</f>
        <v>0.36111111111111105</v>
      </c>
      <c r="V15" s="3" t="s">
        <v>63</v>
      </c>
      <c r="W15" s="10">
        <f>U15+TIME(0,7,0)</f>
        <v>0.36597222222222214</v>
      </c>
      <c r="X15" s="3" t="s">
        <v>50</v>
      </c>
      <c r="Z15" s="11">
        <f>W15-G15</f>
        <v>2.2222222222222143E-2</v>
      </c>
    </row>
    <row r="16" spans="1:26" ht="12" customHeight="1" x14ac:dyDescent="0.2">
      <c r="A16" s="12" t="s">
        <v>65</v>
      </c>
      <c r="B16" s="13">
        <v>0</v>
      </c>
      <c r="C16" s="13">
        <v>1</v>
      </c>
      <c r="D16" s="97" t="str">
        <f>CONCATENATE(A16," ",B16)</f>
        <v>401A 0</v>
      </c>
      <c r="E16" s="6">
        <f>VLOOKUP(D16,Kilometrit!$C$4:$D$44,2,FALSE)</f>
        <v>46.2</v>
      </c>
      <c r="F16" s="13"/>
      <c r="G16" s="29">
        <f>W15</f>
        <v>0.36597222222222214</v>
      </c>
      <c r="H16" s="12" t="s">
        <v>50</v>
      </c>
      <c r="I16" s="10">
        <f>G16+TIME(0,7,0)</f>
        <v>0.37083333333333324</v>
      </c>
      <c r="J16" s="3" t="s">
        <v>51</v>
      </c>
      <c r="K16" s="10">
        <f>I16+TIME(0,10,0)</f>
        <v>0.37777777777777766</v>
      </c>
      <c r="L16" s="3" t="s">
        <v>52</v>
      </c>
      <c r="M16" s="15">
        <f>K16+TIME(0,4,0)</f>
        <v>0.38055555555555542</v>
      </c>
      <c r="N16" s="12" t="s">
        <v>53</v>
      </c>
      <c r="O16" s="21">
        <f>M16+TIME(0,2,0)</f>
        <v>0.38194444444444431</v>
      </c>
      <c r="P16" s="12" t="s">
        <v>54</v>
      </c>
      <c r="Q16" s="23">
        <f>O16+TIME(0,4,0)</f>
        <v>0.38472222222222208</v>
      </c>
      <c r="R16" s="12" t="s">
        <v>55</v>
      </c>
      <c r="S16" s="21">
        <f>Q16+TIME(0,3,0)</f>
        <v>0.3868055555555554</v>
      </c>
      <c r="T16" s="12" t="s">
        <v>50</v>
      </c>
      <c r="U16" s="21">
        <f>S16+TIME(0,8,0)</f>
        <v>0.39236111111111094</v>
      </c>
      <c r="V16" s="12" t="s">
        <v>63</v>
      </c>
      <c r="W16" s="21">
        <f>U16+TIME(0,25,0)</f>
        <v>0.40972222222222204</v>
      </c>
      <c r="X16" s="12" t="s">
        <v>64</v>
      </c>
      <c r="Z16" s="11">
        <f>W16-G16</f>
        <v>4.37499999999999E-2</v>
      </c>
    </row>
    <row r="17" spans="1:26" ht="12" customHeight="1" x14ac:dyDescent="0.2">
      <c r="A17" s="12"/>
      <c r="B17" s="13"/>
      <c r="C17" s="13"/>
      <c r="F17" s="13"/>
      <c r="G17" s="29"/>
      <c r="H17" s="12"/>
      <c r="I17" s="10"/>
      <c r="K17" s="10"/>
      <c r="L17" s="3"/>
      <c r="M17" s="15"/>
      <c r="N17" s="12"/>
      <c r="O17" s="12"/>
      <c r="P17" s="12"/>
      <c r="Q17" s="23"/>
      <c r="R17" s="12"/>
      <c r="S17" s="21"/>
      <c r="T17" s="12"/>
      <c r="U17" s="21"/>
      <c r="V17" s="12"/>
      <c r="W17" s="21"/>
      <c r="X17" s="12"/>
      <c r="Z17" s="11"/>
    </row>
    <row r="18" spans="1:26" ht="12" customHeight="1" x14ac:dyDescent="0.2">
      <c r="A18" s="12">
        <v>400</v>
      </c>
      <c r="B18" s="13">
        <v>1</v>
      </c>
      <c r="C18" s="13">
        <v>1</v>
      </c>
      <c r="D18" s="97" t="str">
        <f>CONCATENATE(A18," ",B18)</f>
        <v>400 1</v>
      </c>
      <c r="E18" s="6">
        <f>VLOOKUP(D18,Kilometrit!$C$4:$D$44,2,FALSE)</f>
        <v>17.5</v>
      </c>
      <c r="F18" s="13"/>
      <c r="G18" s="29">
        <v>0.46875</v>
      </c>
      <c r="H18" s="3" t="s">
        <v>33</v>
      </c>
      <c r="I18" s="10">
        <f>G18+TIME(0,10,0)</f>
        <v>0.47569444444444442</v>
      </c>
      <c r="J18" s="3" t="s">
        <v>87</v>
      </c>
      <c r="K18" s="10">
        <f>I18+TIME(0,6,0)</f>
        <v>0.47986111111111107</v>
      </c>
      <c r="L18" s="3" t="s">
        <v>86</v>
      </c>
      <c r="M18" s="15"/>
      <c r="N18" s="12"/>
      <c r="O18" s="12"/>
      <c r="P18" s="12"/>
      <c r="Q18" s="23"/>
      <c r="R18" s="12"/>
      <c r="S18" s="21"/>
      <c r="T18" s="12"/>
      <c r="U18" s="21"/>
      <c r="V18" s="12"/>
      <c r="W18" s="10">
        <f>K18+TIME(0,9,0)</f>
        <v>0.48611111111111105</v>
      </c>
      <c r="X18" s="3" t="s">
        <v>63</v>
      </c>
      <c r="Z18" s="11">
        <f>W18-G18</f>
        <v>1.7361111111111049E-2</v>
      </c>
    </row>
    <row r="19" spans="1:26" ht="12" customHeight="1" x14ac:dyDescent="0.2">
      <c r="A19" s="12">
        <v>400</v>
      </c>
      <c r="B19" s="13">
        <v>0</v>
      </c>
      <c r="C19" s="13">
        <v>1</v>
      </c>
      <c r="D19" s="97" t="str">
        <f>CONCATENATE(A19," ",B19)</f>
        <v>400 0</v>
      </c>
      <c r="E19" s="6">
        <f>VLOOKUP(D19,Kilometrit!$C$4:$D$44,2,FALSE)</f>
        <v>17.3</v>
      </c>
      <c r="F19" s="13"/>
      <c r="G19" s="29">
        <f>W18</f>
        <v>0.48611111111111105</v>
      </c>
      <c r="H19" s="3" t="s">
        <v>63</v>
      </c>
      <c r="I19" s="11">
        <f>G19+TIME(0,8,0)</f>
        <v>0.49166666666666659</v>
      </c>
      <c r="J19" s="3" t="s">
        <v>86</v>
      </c>
      <c r="K19" s="10">
        <f>I19+TIME(0,7,0)</f>
        <v>0.49652777777777768</v>
      </c>
      <c r="L19" s="3" t="s">
        <v>85</v>
      </c>
      <c r="M19" s="15"/>
      <c r="N19" s="12"/>
      <c r="O19" s="12"/>
      <c r="P19" s="12"/>
      <c r="Q19" s="23"/>
      <c r="R19" s="12"/>
      <c r="S19" s="21"/>
      <c r="T19" s="12"/>
      <c r="U19" s="21"/>
      <c r="V19" s="12"/>
      <c r="W19" s="24">
        <f>K19+TIME(0,10,0)</f>
        <v>0.5034722222222221</v>
      </c>
      <c r="X19" s="3" t="s">
        <v>34</v>
      </c>
      <c r="Z19" s="11">
        <f>W19-G19</f>
        <v>1.7361111111111049E-2</v>
      </c>
    </row>
    <row r="20" spans="1:26" ht="12" customHeight="1" x14ac:dyDescent="0.2">
      <c r="A20" s="12"/>
      <c r="B20" s="13"/>
      <c r="C20" s="13"/>
      <c r="F20" s="13"/>
      <c r="G20" s="29"/>
      <c r="H20" s="12"/>
      <c r="I20" s="10"/>
      <c r="K20" s="10"/>
      <c r="L20" s="3"/>
      <c r="M20" s="15"/>
      <c r="N20" s="12"/>
      <c r="O20" s="12"/>
      <c r="P20" s="12"/>
      <c r="Q20" s="23"/>
      <c r="R20" s="12"/>
      <c r="S20" s="12"/>
      <c r="T20" s="12"/>
      <c r="U20" s="12"/>
      <c r="V20" s="12"/>
      <c r="W20" s="24"/>
      <c r="Z20" s="11"/>
    </row>
    <row r="21" spans="1:26" ht="12" customHeight="1" x14ac:dyDescent="0.2">
      <c r="A21" s="12">
        <v>401</v>
      </c>
      <c r="B21" s="97">
        <v>1</v>
      </c>
      <c r="C21" s="97">
        <v>1</v>
      </c>
      <c r="D21" s="97" t="str">
        <f t="shared" ref="D21:D26" si="0">CONCATENATE(A21," ",B21)</f>
        <v>401 1</v>
      </c>
      <c r="E21" s="6">
        <f>VLOOKUP(D21,Kilometrit!$C$4:$D$44,2,FALSE)</f>
        <v>21.1</v>
      </c>
      <c r="G21" s="28">
        <v>0.59375</v>
      </c>
      <c r="H21" s="3" t="s">
        <v>33</v>
      </c>
      <c r="I21" s="10">
        <f>G21+TIME(0,10,0)</f>
        <v>0.60069444444444442</v>
      </c>
      <c r="J21" s="3" t="s">
        <v>87</v>
      </c>
      <c r="K21" s="10">
        <f>I21+TIME(0,6,0)</f>
        <v>0.60486111111111107</v>
      </c>
      <c r="L21" s="3" t="s">
        <v>86</v>
      </c>
      <c r="M21" s="11"/>
      <c r="U21" s="10">
        <f>K21+TIME(0,9,0)</f>
        <v>0.61111111111111105</v>
      </c>
      <c r="V21" s="3" t="s">
        <v>63</v>
      </c>
      <c r="W21" s="10">
        <f>U21+TIME(0,7,0)</f>
        <v>0.61597222222222214</v>
      </c>
      <c r="X21" s="3" t="s">
        <v>50</v>
      </c>
      <c r="Z21" s="11">
        <f t="shared" ref="Z21:Z26" si="1">W21-G21</f>
        <v>2.2222222222222143E-2</v>
      </c>
    </row>
    <row r="22" spans="1:26" ht="12" customHeight="1" x14ac:dyDescent="0.2">
      <c r="A22" s="12" t="s">
        <v>65</v>
      </c>
      <c r="B22" s="13">
        <v>0</v>
      </c>
      <c r="C22" s="13">
        <v>1</v>
      </c>
      <c r="D22" s="97" t="str">
        <f t="shared" si="0"/>
        <v>401A 0</v>
      </c>
      <c r="E22" s="6">
        <f>VLOOKUP(D22,Kilometrit!$C$4:$D$44,2,FALSE)</f>
        <v>46.2</v>
      </c>
      <c r="F22" s="13"/>
      <c r="G22" s="29">
        <f>W21</f>
        <v>0.61597222222222214</v>
      </c>
      <c r="H22" s="12" t="s">
        <v>50</v>
      </c>
      <c r="I22" s="10">
        <f>G22+TIME(0,7,0)</f>
        <v>0.62083333333333324</v>
      </c>
      <c r="J22" s="3" t="s">
        <v>51</v>
      </c>
      <c r="K22" s="10">
        <f>I22+TIME(0,10,0)</f>
        <v>0.62777777777777766</v>
      </c>
      <c r="L22" s="3" t="s">
        <v>52</v>
      </c>
      <c r="M22" s="15">
        <f>K22+TIME(0,4,0)</f>
        <v>0.63055555555555542</v>
      </c>
      <c r="N22" s="12" t="s">
        <v>53</v>
      </c>
      <c r="O22" s="21">
        <f>M22+TIME(0,2,0)</f>
        <v>0.63194444444444431</v>
      </c>
      <c r="P22" s="12" t="s">
        <v>54</v>
      </c>
      <c r="Q22" s="23">
        <f>O22+TIME(0,4,0)</f>
        <v>0.63472222222222208</v>
      </c>
      <c r="R22" s="12" t="s">
        <v>55</v>
      </c>
      <c r="S22" s="21">
        <f>Q22+TIME(0,3,0)</f>
        <v>0.6368055555555554</v>
      </c>
      <c r="T22" s="12" t="s">
        <v>50</v>
      </c>
      <c r="U22" s="21">
        <f>S22+TIME(0,8,0)</f>
        <v>0.64236111111111094</v>
      </c>
      <c r="V22" s="12" t="s">
        <v>63</v>
      </c>
      <c r="W22" s="21">
        <f>U22+TIME(0,25,0)</f>
        <v>0.6597222222222221</v>
      </c>
      <c r="X22" s="12" t="s">
        <v>64</v>
      </c>
      <c r="Z22" s="11">
        <f t="shared" si="1"/>
        <v>4.3749999999999956E-2</v>
      </c>
    </row>
    <row r="23" spans="1:26" ht="12" customHeight="1" x14ac:dyDescent="0.2">
      <c r="A23" s="12">
        <v>401</v>
      </c>
      <c r="B23" s="97">
        <v>1</v>
      </c>
      <c r="C23" s="97">
        <v>1</v>
      </c>
      <c r="D23" s="97" t="str">
        <f t="shared" si="0"/>
        <v>401 1</v>
      </c>
      <c r="E23" s="6">
        <f>VLOOKUP(D23,Kilometrit!$C$4:$D$44,2,FALSE)</f>
        <v>21.1</v>
      </c>
      <c r="G23" s="28">
        <v>0.67708333333333337</v>
      </c>
      <c r="H23" s="3" t="s">
        <v>33</v>
      </c>
      <c r="I23" s="10">
        <f>G23+TIME(0,10,0)</f>
        <v>0.68402777777777779</v>
      </c>
      <c r="J23" s="3" t="s">
        <v>87</v>
      </c>
      <c r="K23" s="10">
        <f>I23+TIME(0,6,0)</f>
        <v>0.68819444444444444</v>
      </c>
      <c r="L23" s="3" t="s">
        <v>86</v>
      </c>
      <c r="M23" s="11"/>
      <c r="U23" s="10">
        <f>K23+TIME(0,9,0)</f>
        <v>0.69444444444444442</v>
      </c>
      <c r="V23" s="3" t="s">
        <v>63</v>
      </c>
      <c r="W23" s="10">
        <f>U23+TIME(0,7,0)</f>
        <v>0.69930555555555551</v>
      </c>
      <c r="X23" s="3" t="s">
        <v>50</v>
      </c>
      <c r="Z23" s="11">
        <f t="shared" si="1"/>
        <v>2.2222222222222143E-2</v>
      </c>
    </row>
    <row r="24" spans="1:26" ht="12" customHeight="1" x14ac:dyDescent="0.2">
      <c r="A24" s="12" t="s">
        <v>65</v>
      </c>
      <c r="B24" s="13">
        <v>0</v>
      </c>
      <c r="C24" s="13">
        <v>1</v>
      </c>
      <c r="D24" s="97" t="str">
        <f t="shared" si="0"/>
        <v>401A 0</v>
      </c>
      <c r="E24" s="6">
        <f>VLOOKUP(D24,Kilometrit!$C$4:$D$44,2,FALSE)</f>
        <v>46.2</v>
      </c>
      <c r="F24" s="13"/>
      <c r="G24" s="29">
        <f>W23</f>
        <v>0.69930555555555551</v>
      </c>
      <c r="H24" s="12" t="s">
        <v>50</v>
      </c>
      <c r="I24" s="10">
        <f>G24+TIME(0,7,0)</f>
        <v>0.70416666666666661</v>
      </c>
      <c r="J24" s="3" t="s">
        <v>51</v>
      </c>
      <c r="K24" s="10">
        <f>I24+TIME(0,10,0)</f>
        <v>0.71111111111111103</v>
      </c>
      <c r="L24" s="3" t="s">
        <v>52</v>
      </c>
      <c r="M24" s="15">
        <f>K24+TIME(0,4,0)</f>
        <v>0.7138888888888888</v>
      </c>
      <c r="N24" s="12" t="s">
        <v>53</v>
      </c>
      <c r="O24" s="21">
        <f>M24+TIME(0,2,0)</f>
        <v>0.71527777777777768</v>
      </c>
      <c r="P24" s="12" t="s">
        <v>54</v>
      </c>
      <c r="Q24" s="23">
        <f>O24+TIME(0,4,0)</f>
        <v>0.71805555555555545</v>
      </c>
      <c r="R24" s="12" t="s">
        <v>55</v>
      </c>
      <c r="S24" s="21">
        <f>Q24+TIME(0,3,0)</f>
        <v>0.72013888888888877</v>
      </c>
      <c r="T24" s="12" t="s">
        <v>50</v>
      </c>
      <c r="U24" s="21">
        <f>S24+TIME(0,8,0)</f>
        <v>0.72569444444444431</v>
      </c>
      <c r="V24" s="12" t="s">
        <v>63</v>
      </c>
      <c r="W24" s="21">
        <f>U24+TIME(0,25,0)</f>
        <v>0.74305555555555547</v>
      </c>
      <c r="X24" s="12" t="s">
        <v>64</v>
      </c>
      <c r="Z24" s="11">
        <f t="shared" si="1"/>
        <v>4.3749999999999956E-2</v>
      </c>
    </row>
    <row r="25" spans="1:26" ht="12" customHeight="1" x14ac:dyDescent="0.2">
      <c r="A25" s="12">
        <v>400</v>
      </c>
      <c r="B25" s="13">
        <v>1</v>
      </c>
      <c r="C25" s="13">
        <v>1</v>
      </c>
      <c r="D25" s="97" t="str">
        <f t="shared" si="0"/>
        <v>400 1</v>
      </c>
      <c r="E25" s="6">
        <f>VLOOKUP(D25,Kilometrit!$C$4:$D$44,2,FALSE)</f>
        <v>17.5</v>
      </c>
      <c r="F25" s="13"/>
      <c r="G25" s="29">
        <v>0.75</v>
      </c>
      <c r="H25" s="3" t="s">
        <v>33</v>
      </c>
      <c r="I25" s="10">
        <f>G25+TIME(0,10,0)</f>
        <v>0.75694444444444442</v>
      </c>
      <c r="J25" s="3" t="s">
        <v>87</v>
      </c>
      <c r="K25" s="10">
        <f>I25+TIME(0,6,0)</f>
        <v>0.76111111111111107</v>
      </c>
      <c r="L25" s="3" t="s">
        <v>86</v>
      </c>
      <c r="M25" s="15"/>
      <c r="N25" s="12"/>
      <c r="O25" s="12"/>
      <c r="P25" s="12"/>
      <c r="Q25" s="23"/>
      <c r="R25" s="12"/>
      <c r="S25" s="21"/>
      <c r="T25" s="12"/>
      <c r="U25" s="21"/>
      <c r="V25" s="12"/>
      <c r="W25" s="10">
        <f>K25+TIME(0,9,0)</f>
        <v>0.76736111111111105</v>
      </c>
      <c r="X25" s="3" t="s">
        <v>63</v>
      </c>
      <c r="Z25" s="11">
        <f t="shared" si="1"/>
        <v>1.7361111111111049E-2</v>
      </c>
    </row>
    <row r="26" spans="1:26" ht="12" customHeight="1" x14ac:dyDescent="0.2">
      <c r="A26" s="12">
        <v>400</v>
      </c>
      <c r="B26" s="13">
        <v>0</v>
      </c>
      <c r="C26" s="13">
        <v>1</v>
      </c>
      <c r="D26" s="97" t="str">
        <f t="shared" si="0"/>
        <v>400 0</v>
      </c>
      <c r="E26" s="6">
        <f>VLOOKUP(D26,Kilometrit!$C$4:$D$44,2,FALSE)</f>
        <v>17.3</v>
      </c>
      <c r="F26" s="13"/>
      <c r="G26" s="29">
        <f>W25</f>
        <v>0.76736111111111105</v>
      </c>
      <c r="H26" s="3" t="s">
        <v>63</v>
      </c>
      <c r="I26" s="11">
        <f>G26+TIME(0,8,0)</f>
        <v>0.77291666666666659</v>
      </c>
      <c r="J26" s="3" t="s">
        <v>86</v>
      </c>
      <c r="K26" s="10">
        <f>I26+TIME(0,7,0)</f>
        <v>0.77777777777777768</v>
      </c>
      <c r="L26" s="3" t="s">
        <v>85</v>
      </c>
      <c r="M26" s="15"/>
      <c r="N26" s="12"/>
      <c r="O26" s="12"/>
      <c r="P26" s="12"/>
      <c r="Q26" s="23"/>
      <c r="R26" s="12"/>
      <c r="S26" s="21"/>
      <c r="T26" s="12"/>
      <c r="U26" s="21"/>
      <c r="V26" s="12"/>
      <c r="W26" s="24">
        <f>K26+TIME(0,10,0)</f>
        <v>0.7847222222222221</v>
      </c>
      <c r="X26" s="3" t="s">
        <v>34</v>
      </c>
      <c r="Z26" s="11">
        <f t="shared" si="1"/>
        <v>1.7361111111111049E-2</v>
      </c>
    </row>
    <row r="27" spans="1:26" ht="12" customHeight="1" x14ac:dyDescent="0.2">
      <c r="A27" s="12"/>
      <c r="B27" s="13"/>
      <c r="C27" s="13"/>
      <c r="F27" s="13"/>
      <c r="G27" s="29"/>
      <c r="H27" s="12"/>
      <c r="I27" s="10"/>
      <c r="K27" s="10"/>
      <c r="L27" s="3"/>
      <c r="M27" s="15"/>
      <c r="N27" s="12"/>
      <c r="O27" s="12"/>
      <c r="P27" s="12"/>
      <c r="Q27" s="23"/>
      <c r="R27" s="12"/>
      <c r="S27" s="21"/>
      <c r="T27" s="12"/>
      <c r="U27" s="21"/>
      <c r="V27" s="12"/>
      <c r="W27" s="21"/>
      <c r="X27" s="12"/>
      <c r="Z27" s="11"/>
    </row>
    <row r="28" spans="1:26" ht="12" customHeight="1" x14ac:dyDescent="0.25">
      <c r="A28" s="12"/>
      <c r="B28" s="13"/>
      <c r="C28" s="13"/>
      <c r="F28" s="13"/>
      <c r="G28" s="30"/>
      <c r="H28" s="12"/>
      <c r="I28" s="21"/>
      <c r="J28" s="12"/>
      <c r="M28" s="16"/>
      <c r="N28" s="12"/>
      <c r="O28" s="12"/>
      <c r="P28" s="12"/>
      <c r="Q28" s="12"/>
      <c r="R28" s="12"/>
      <c r="S28" s="12"/>
      <c r="T28" s="12"/>
      <c r="U28" s="12"/>
      <c r="V28" s="12"/>
      <c r="W28" s="11"/>
      <c r="Z28" s="11"/>
    </row>
    <row r="29" spans="1:26" ht="12" customHeight="1" x14ac:dyDescent="0.25">
      <c r="A29" s="12"/>
      <c r="B29" s="13"/>
      <c r="C29" s="13"/>
      <c r="F29" s="13"/>
      <c r="G29" s="34"/>
      <c r="I29" s="10"/>
      <c r="M29" s="11"/>
      <c r="W29" s="10"/>
      <c r="Z29" s="11"/>
    </row>
    <row r="30" spans="1:26" ht="12" customHeight="1" x14ac:dyDescent="0.2">
      <c r="A30" s="22"/>
      <c r="B30" s="13"/>
      <c r="C30" s="13"/>
      <c r="F30" s="13"/>
      <c r="G30" s="30"/>
      <c r="H30" s="12"/>
      <c r="I30" s="10"/>
      <c r="K30" s="10"/>
      <c r="L30" s="3"/>
      <c r="M30" s="15"/>
      <c r="N30" s="12"/>
      <c r="O30" s="21"/>
      <c r="P30" s="12"/>
      <c r="Q30" s="23"/>
      <c r="R30" s="12"/>
      <c r="S30" s="21"/>
      <c r="T30" s="12"/>
      <c r="U30" s="21"/>
      <c r="V30" s="12"/>
      <c r="W30" s="24"/>
      <c r="Z30" s="11"/>
    </row>
    <row r="31" spans="1:26" ht="12" customHeight="1" x14ac:dyDescent="0.2">
      <c r="A31" s="12"/>
      <c r="B31" s="13"/>
      <c r="C31" s="13"/>
      <c r="F31" s="13"/>
      <c r="G31" s="30"/>
      <c r="H31" s="12"/>
      <c r="I31" s="21"/>
      <c r="J31" s="12"/>
      <c r="K31" s="10"/>
      <c r="L31" s="3"/>
      <c r="M31" s="16"/>
      <c r="N31" s="12"/>
      <c r="O31" s="12"/>
      <c r="P31" s="12"/>
      <c r="Q31" s="12"/>
      <c r="R31" s="12"/>
      <c r="S31" s="12"/>
      <c r="T31" s="12"/>
      <c r="U31" s="12"/>
      <c r="V31" s="12"/>
      <c r="Z31" s="11"/>
    </row>
    <row r="32" spans="1:26" ht="12" customHeight="1" x14ac:dyDescent="0.2">
      <c r="A32" s="12"/>
      <c r="G32" s="35"/>
      <c r="I32" s="28"/>
      <c r="K32" s="10"/>
      <c r="L32" s="3"/>
      <c r="M32" s="11"/>
      <c r="W32" s="10"/>
      <c r="Z32" s="11"/>
    </row>
    <row r="33" spans="1:26" ht="12" customHeight="1" x14ac:dyDescent="0.2">
      <c r="A33" s="12"/>
      <c r="B33" s="13"/>
      <c r="C33" s="13"/>
      <c r="F33" s="13"/>
      <c r="G33" s="30"/>
      <c r="H33" s="12"/>
      <c r="I33" s="10"/>
      <c r="K33" s="10"/>
      <c r="L33" s="3"/>
      <c r="M33" s="15"/>
      <c r="N33" s="12"/>
      <c r="O33" s="21"/>
      <c r="P33" s="12"/>
      <c r="Q33" s="23"/>
      <c r="R33" s="12"/>
      <c r="S33" s="21"/>
      <c r="T33" s="12"/>
      <c r="U33" s="21"/>
      <c r="V33" s="12"/>
      <c r="W33" s="21"/>
      <c r="X33" s="12"/>
      <c r="Z33" s="11"/>
    </row>
    <row r="34" spans="1:26" ht="12" customHeight="1" x14ac:dyDescent="0.2">
      <c r="A34" s="12"/>
      <c r="G34" s="35"/>
      <c r="I34" s="28"/>
      <c r="K34" s="10"/>
      <c r="L34" s="3"/>
      <c r="M34" s="11"/>
      <c r="W34" s="10"/>
      <c r="Z34" s="11"/>
    </row>
    <row r="35" spans="1:26" ht="12" customHeight="1" x14ac:dyDescent="0.2">
      <c r="A35" s="12"/>
      <c r="B35" s="13"/>
      <c r="C35" s="13"/>
      <c r="F35" s="13"/>
      <c r="G35" s="30"/>
      <c r="H35" s="12"/>
      <c r="I35" s="10"/>
      <c r="K35" s="10"/>
      <c r="L35" s="3"/>
      <c r="M35" s="15"/>
      <c r="N35" s="12"/>
      <c r="O35" s="21"/>
      <c r="P35" s="12"/>
      <c r="Q35" s="23"/>
      <c r="R35" s="12"/>
      <c r="S35" s="21"/>
      <c r="T35" s="12"/>
      <c r="U35" s="21"/>
      <c r="V35" s="12"/>
      <c r="W35" s="21"/>
      <c r="X35" s="12"/>
      <c r="Z35" s="11"/>
    </row>
    <row r="36" spans="1:26" ht="12" customHeight="1" x14ac:dyDescent="0.2">
      <c r="A36" s="12"/>
      <c r="B36" s="13"/>
      <c r="C36" s="13"/>
      <c r="F36" s="13"/>
      <c r="G36" s="30"/>
      <c r="H36" s="12"/>
      <c r="I36" s="21"/>
      <c r="J36" s="12"/>
      <c r="K36" s="10"/>
      <c r="L36" s="3"/>
      <c r="M36" s="16"/>
      <c r="N36" s="12"/>
      <c r="O36" s="12"/>
      <c r="P36" s="12"/>
      <c r="Q36" s="12"/>
      <c r="R36" s="12"/>
      <c r="S36" s="12"/>
      <c r="T36" s="12"/>
      <c r="U36" s="12"/>
      <c r="V36" s="12"/>
      <c r="Z36" s="11"/>
    </row>
    <row r="37" spans="1:26" ht="12" customHeight="1" x14ac:dyDescent="0.2">
      <c r="A37" s="12"/>
      <c r="B37" s="13"/>
      <c r="C37" s="13"/>
      <c r="F37" s="13"/>
      <c r="G37" s="30"/>
      <c r="H37" s="12"/>
      <c r="I37" s="21"/>
      <c r="J37" s="12"/>
      <c r="K37" s="10"/>
      <c r="L37" s="3"/>
      <c r="M37" s="16"/>
      <c r="N37" s="12"/>
      <c r="O37" s="12"/>
      <c r="P37" s="12"/>
      <c r="Q37" s="12"/>
      <c r="R37" s="12"/>
      <c r="S37" s="12"/>
      <c r="T37" s="12"/>
      <c r="U37" s="12"/>
      <c r="V37" s="12"/>
      <c r="Z37" s="11"/>
    </row>
    <row r="38" spans="1:26" ht="12" customHeight="1" x14ac:dyDescent="0.25">
      <c r="A38" s="12"/>
      <c r="B38" s="13"/>
      <c r="C38" s="13"/>
      <c r="F38" s="13"/>
      <c r="G38" s="30"/>
      <c r="H38" s="12"/>
      <c r="I38" s="21"/>
      <c r="J38" s="12"/>
      <c r="M38" s="16"/>
      <c r="N38" s="12"/>
      <c r="O38" s="12"/>
      <c r="P38" s="12"/>
      <c r="Q38" s="12"/>
      <c r="R38" s="12"/>
      <c r="S38" s="12"/>
      <c r="T38" s="12"/>
      <c r="U38" s="12"/>
      <c r="V38" s="12"/>
      <c r="W38" s="10"/>
      <c r="Z38" s="11"/>
    </row>
    <row r="39" spans="1:26" ht="12" customHeight="1" x14ac:dyDescent="0.2">
      <c r="A39" s="12"/>
      <c r="B39" s="13"/>
      <c r="C39" s="13"/>
      <c r="F39" s="13"/>
      <c r="G39" s="30"/>
      <c r="H39" s="12"/>
      <c r="I39" s="21"/>
      <c r="J39" s="12"/>
      <c r="K39" s="10"/>
      <c r="L39" s="3"/>
      <c r="M39" s="16"/>
      <c r="N39" s="12"/>
      <c r="O39" s="12"/>
      <c r="P39" s="12"/>
      <c r="Q39" s="12"/>
      <c r="R39" s="12"/>
      <c r="S39" s="12"/>
      <c r="T39" s="12"/>
      <c r="U39" s="12"/>
      <c r="V39" s="12"/>
      <c r="Z39" s="11"/>
    </row>
    <row r="40" spans="1:26" x14ac:dyDescent="0.25">
      <c r="A40" s="12"/>
      <c r="B40" s="13"/>
      <c r="C40" s="13"/>
      <c r="D40" s="13"/>
      <c r="E40" s="14"/>
      <c r="F40" s="13"/>
      <c r="G40" s="29"/>
      <c r="H40" s="12"/>
      <c r="I40" s="21"/>
      <c r="J40" s="12"/>
      <c r="M40" s="16"/>
      <c r="N40" s="12"/>
      <c r="O40" s="12"/>
      <c r="P40" s="12"/>
      <c r="Q40" s="12"/>
      <c r="R40" s="12"/>
      <c r="S40" s="12"/>
      <c r="T40" s="12"/>
      <c r="U40" s="12"/>
      <c r="V40" s="12"/>
    </row>
  </sheetData>
  <mergeCells count="1">
    <mergeCell ref="C9:E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  <pageSetUpPr fitToPage="1"/>
  </sheetPr>
  <dimension ref="A1:Y38"/>
  <sheetViews>
    <sheetView zoomScaleNormal="100" workbookViewId="0"/>
  </sheetViews>
  <sheetFormatPr defaultColWidth="9.140625" defaultRowHeight="15" x14ac:dyDescent="0.25"/>
  <cols>
    <col min="1" max="1" width="28.28515625" style="33" customWidth="1"/>
    <col min="2" max="16" width="7.7109375" style="33" customWidth="1"/>
    <col min="17" max="17" width="9.5703125" style="33" customWidth="1"/>
    <col min="18" max="20" width="7.7109375" style="33" customWidth="1"/>
    <col min="21" max="21" width="9.7109375" style="33" customWidth="1"/>
    <col min="22" max="22" width="23" style="33" customWidth="1"/>
    <col min="23" max="29" width="7.7109375" style="33" customWidth="1"/>
    <col min="30" max="16384" width="9.140625" style="33"/>
  </cols>
  <sheetData>
    <row r="1" spans="1:21" s="26" customFormat="1" ht="15.75" x14ac:dyDescent="0.25">
      <c r="A1" s="41" t="s">
        <v>95</v>
      </c>
      <c r="B1" s="36"/>
      <c r="C1" s="36"/>
      <c r="D1" s="72"/>
      <c r="E1" s="36"/>
    </row>
    <row r="2" spans="1:21" x14ac:dyDescent="0.25">
      <c r="L2" s="32"/>
    </row>
    <row r="3" spans="1:21" ht="15" customHeight="1" x14ac:dyDescent="0.25">
      <c r="A3" s="42" t="s">
        <v>74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3"/>
      <c r="M3" s="11"/>
      <c r="N3" s="11"/>
      <c r="O3" s="11"/>
      <c r="P3" s="11"/>
      <c r="Q3" s="11"/>
      <c r="R3" s="11"/>
      <c r="S3" s="11"/>
    </row>
    <row r="4" spans="1:21" ht="15" customHeight="1" x14ac:dyDescent="0.25">
      <c r="A4" s="42" t="s">
        <v>75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3"/>
      <c r="M4" s="11"/>
      <c r="N4" s="11"/>
      <c r="O4" s="11"/>
      <c r="P4" s="11"/>
      <c r="Q4" s="11"/>
      <c r="R4" s="11"/>
      <c r="S4" s="11"/>
    </row>
    <row r="5" spans="1:21" s="32" customFormat="1" ht="15" customHeight="1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21"/>
      <c r="N5" s="21"/>
      <c r="O5" s="21"/>
      <c r="P5" s="21"/>
      <c r="Q5" s="21"/>
      <c r="R5" s="21"/>
      <c r="S5" s="21"/>
    </row>
    <row r="6" spans="1:21" ht="15" customHeight="1" x14ac:dyDescent="0.25">
      <c r="A6" s="167" t="s">
        <v>94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"/>
      <c r="M6" s="44"/>
      <c r="N6" s="44"/>
      <c r="O6" s="44"/>
      <c r="P6" s="44"/>
      <c r="Q6" s="44"/>
      <c r="R6" s="44"/>
      <c r="S6" s="11"/>
    </row>
    <row r="7" spans="1:21" x14ac:dyDescent="0.25">
      <c r="A7" s="167"/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"/>
      <c r="M7" s="44"/>
      <c r="N7" s="44"/>
      <c r="O7" s="44"/>
      <c r="P7" s="44"/>
      <c r="Q7" s="44"/>
      <c r="R7" s="44"/>
      <c r="S7" s="44"/>
      <c r="T7" s="11"/>
    </row>
    <row r="8" spans="1:21" x14ac:dyDescent="0.2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44"/>
      <c r="M8" s="44"/>
      <c r="N8" s="44"/>
      <c r="O8" s="44"/>
      <c r="P8" s="44"/>
      <c r="Q8" s="44"/>
      <c r="R8" s="44"/>
      <c r="S8" s="44"/>
      <c r="T8" s="11"/>
    </row>
    <row r="9" spans="1:21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44"/>
      <c r="M9" s="44"/>
      <c r="N9" s="44"/>
      <c r="O9" s="44"/>
      <c r="P9" s="44"/>
      <c r="Q9" s="44"/>
      <c r="R9" s="16"/>
      <c r="S9" s="16"/>
      <c r="T9" s="21"/>
      <c r="U9" s="32"/>
    </row>
    <row r="10" spans="1:21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44"/>
      <c r="M10" s="44"/>
      <c r="N10" s="44"/>
      <c r="O10" s="44"/>
      <c r="P10" s="44"/>
      <c r="Q10" s="44"/>
      <c r="R10" s="16"/>
      <c r="S10" s="16"/>
      <c r="T10" s="21"/>
      <c r="U10" s="32"/>
    </row>
    <row r="11" spans="1:21" ht="15.75" x14ac:dyDescent="0.25">
      <c r="A11" s="49" t="s">
        <v>27</v>
      </c>
      <c r="B11" s="50"/>
      <c r="C11" s="50"/>
      <c r="D11" s="50"/>
      <c r="E11" s="50"/>
      <c r="F11" s="50"/>
      <c r="G11" s="50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1" s="32" customFormat="1" x14ac:dyDescent="0.25">
      <c r="A12" s="53" t="s">
        <v>41</v>
      </c>
      <c r="B12" s="54">
        <v>401</v>
      </c>
      <c r="C12" s="54">
        <v>401</v>
      </c>
      <c r="D12" s="54">
        <v>400</v>
      </c>
      <c r="E12" s="54">
        <v>401</v>
      </c>
      <c r="F12" s="54">
        <v>401</v>
      </c>
      <c r="G12" s="54">
        <v>400</v>
      </c>
      <c r="I12" s="54"/>
      <c r="J12" s="54"/>
      <c r="M12" s="54"/>
      <c r="N12" s="54"/>
      <c r="O12" s="54"/>
      <c r="Q12" s="54"/>
      <c r="R12" s="54"/>
    </row>
    <row r="13" spans="1:21" s="32" customFormat="1" ht="15" customHeight="1" x14ac:dyDescent="0.25">
      <c r="A13" s="55" t="s">
        <v>42</v>
      </c>
      <c r="B13" s="56" t="s">
        <v>32</v>
      </c>
      <c r="C13" s="56" t="s">
        <v>32</v>
      </c>
      <c r="D13" s="56" t="s">
        <v>32</v>
      </c>
      <c r="E13" s="56" t="s">
        <v>32</v>
      </c>
      <c r="F13" s="56" t="s">
        <v>32</v>
      </c>
      <c r="G13" s="56" t="s">
        <v>32</v>
      </c>
      <c r="I13" s="86"/>
      <c r="J13" s="57"/>
      <c r="L13" s="57"/>
      <c r="M13" s="57"/>
    </row>
    <row r="14" spans="1:21" s="31" customFormat="1" ht="15" customHeight="1" x14ac:dyDescent="0.25">
      <c r="A14" s="58" t="s">
        <v>67</v>
      </c>
      <c r="B14" s="59"/>
      <c r="C14" s="59"/>
      <c r="D14" s="59"/>
      <c r="F14" s="52"/>
      <c r="G14" s="52"/>
      <c r="I14" s="86"/>
      <c r="J14" s="52"/>
      <c r="L14" s="52"/>
      <c r="M14" s="52"/>
    </row>
    <row r="15" spans="1:21" ht="15" customHeight="1" x14ac:dyDescent="0.25">
      <c r="A15" s="60" t="s">
        <v>40</v>
      </c>
      <c r="B15" s="61">
        <f>'KESÄ ma-pe'!G13</f>
        <v>0.26041666666666669</v>
      </c>
      <c r="C15" s="61">
        <f>'KESÄ ma-pe'!G15</f>
        <v>0.34375</v>
      </c>
      <c r="D15" s="61">
        <f>'KESÄ ma-pe'!G18</f>
        <v>0.46875</v>
      </c>
      <c r="E15" s="61">
        <f>'KESÄ ma-pe'!G21</f>
        <v>0.59375</v>
      </c>
      <c r="F15" s="61">
        <f>'KESÄ ma-pe'!G23</f>
        <v>0.67708333333333337</v>
      </c>
      <c r="G15" s="61">
        <f>'KESÄ ma-pe'!G25</f>
        <v>0.75</v>
      </c>
      <c r="I15" s="86"/>
      <c r="J15" s="62"/>
      <c r="K15" s="32"/>
      <c r="L15" s="62"/>
      <c r="M15" s="62"/>
      <c r="N15" s="32"/>
    </row>
    <row r="16" spans="1:21" ht="15" customHeight="1" x14ac:dyDescent="0.25">
      <c r="A16" s="63" t="s">
        <v>36</v>
      </c>
      <c r="B16" s="52" t="s">
        <v>28</v>
      </c>
      <c r="C16" s="52" t="s">
        <v>28</v>
      </c>
      <c r="D16" s="52" t="s">
        <v>28</v>
      </c>
      <c r="E16" s="52" t="s">
        <v>28</v>
      </c>
      <c r="F16" s="52" t="s">
        <v>28</v>
      </c>
      <c r="G16" s="52" t="s">
        <v>28</v>
      </c>
      <c r="I16" s="86"/>
      <c r="J16" s="52"/>
      <c r="K16" s="32"/>
      <c r="L16" s="52"/>
      <c r="M16" s="52"/>
      <c r="N16" s="32"/>
    </row>
    <row r="17" spans="1:25" ht="15" customHeight="1" x14ac:dyDescent="0.25">
      <c r="A17" s="64" t="s">
        <v>68</v>
      </c>
      <c r="B17" s="65" t="s">
        <v>28</v>
      </c>
      <c r="C17" s="65" t="s">
        <v>28</v>
      </c>
      <c r="D17" s="65" t="s">
        <v>28</v>
      </c>
      <c r="E17" s="65" t="s">
        <v>28</v>
      </c>
      <c r="F17" s="65" t="s">
        <v>28</v>
      </c>
      <c r="G17" s="65" t="s">
        <v>28</v>
      </c>
      <c r="I17" s="86"/>
      <c r="J17" s="52"/>
      <c r="K17" s="32"/>
      <c r="L17" s="52"/>
      <c r="M17" s="52"/>
      <c r="N17" s="32"/>
    </row>
    <row r="18" spans="1:25" s="32" customFormat="1" ht="15" customHeight="1" x14ac:dyDescent="0.25">
      <c r="A18" s="63" t="s">
        <v>66</v>
      </c>
      <c r="B18" s="52">
        <f>'KESÄ ma-pe'!U13</f>
        <v>0.27777777777777773</v>
      </c>
      <c r="C18" s="52">
        <f>'KESÄ ma-pe'!U15</f>
        <v>0.36111111111111105</v>
      </c>
      <c r="D18" s="52" t="s">
        <v>44</v>
      </c>
      <c r="E18" s="52">
        <f>'KESÄ ma-pe'!U21</f>
        <v>0.61111111111111105</v>
      </c>
      <c r="F18" s="52">
        <f>'KESÄ ma-pe'!U23</f>
        <v>0.69444444444444442</v>
      </c>
      <c r="G18" s="52" t="s">
        <v>44</v>
      </c>
      <c r="I18" s="113"/>
      <c r="J18" s="52"/>
      <c r="L18" s="52"/>
      <c r="M18" s="52"/>
    </row>
    <row r="19" spans="1:25" s="32" customFormat="1" ht="15" customHeight="1" x14ac:dyDescent="0.25">
      <c r="A19" s="64" t="s">
        <v>50</v>
      </c>
      <c r="B19" s="65">
        <f>'KESÄ ma-pe'!W13</f>
        <v>0.28263888888888883</v>
      </c>
      <c r="C19" s="65">
        <f>'KESÄ ma-pe'!W15</f>
        <v>0.36597222222222214</v>
      </c>
      <c r="D19" s="65" t="s">
        <v>44</v>
      </c>
      <c r="E19" s="65">
        <f>'KESÄ ma-pe'!W21</f>
        <v>0.61597222222222214</v>
      </c>
      <c r="F19" s="65">
        <f>'KESÄ ma-pe'!W23</f>
        <v>0.69930555555555551</v>
      </c>
      <c r="G19" s="65" t="s">
        <v>44</v>
      </c>
      <c r="I19" s="113"/>
      <c r="J19" s="52"/>
      <c r="L19" s="52"/>
      <c r="M19" s="52"/>
    </row>
    <row r="20" spans="1:25" s="32" customFormat="1" ht="15" customHeight="1" x14ac:dyDescent="0.25">
      <c r="A20" s="63" t="s">
        <v>51</v>
      </c>
      <c r="B20" s="52">
        <f>'KESÄ ma-pe'!I14</f>
        <v>0.28749999999999992</v>
      </c>
      <c r="C20" s="52">
        <f>'KESÄ ma-pe'!I16</f>
        <v>0.37083333333333324</v>
      </c>
      <c r="D20" s="52" t="s">
        <v>44</v>
      </c>
      <c r="E20" s="52">
        <f>'KESÄ ma-pe'!I22</f>
        <v>0.62083333333333324</v>
      </c>
      <c r="F20" s="52">
        <f>'KESÄ ma-pe'!I24</f>
        <v>0.70416666666666661</v>
      </c>
      <c r="G20" s="52" t="s">
        <v>44</v>
      </c>
      <c r="I20" s="113"/>
      <c r="J20" s="52"/>
      <c r="L20" s="52"/>
      <c r="M20" s="52"/>
    </row>
    <row r="21" spans="1:25" s="32" customFormat="1" ht="15" customHeight="1" x14ac:dyDescent="0.25">
      <c r="A21" s="64" t="s">
        <v>52</v>
      </c>
      <c r="B21" s="65">
        <f>'KESÄ ma-pe'!K14</f>
        <v>0.29444444444444434</v>
      </c>
      <c r="C21" s="65">
        <f>'KESÄ ma-pe'!K16</f>
        <v>0.37777777777777766</v>
      </c>
      <c r="D21" s="65" t="s">
        <v>44</v>
      </c>
      <c r="E21" s="65">
        <f>'KESÄ ma-pe'!K22</f>
        <v>0.62777777777777766</v>
      </c>
      <c r="F21" s="65">
        <f>'KESÄ ma-pe'!K24</f>
        <v>0.71111111111111103</v>
      </c>
      <c r="G21" s="65" t="s">
        <v>44</v>
      </c>
      <c r="I21" s="113"/>
      <c r="J21" s="52"/>
      <c r="L21" s="52"/>
      <c r="M21" s="52"/>
    </row>
    <row r="22" spans="1:25" s="32" customFormat="1" ht="15" customHeight="1" x14ac:dyDescent="0.25">
      <c r="A22" s="63" t="s">
        <v>53</v>
      </c>
      <c r="B22" s="52">
        <f>'KESÄ ma-pe'!M14</f>
        <v>0.29722222222222211</v>
      </c>
      <c r="C22" s="52">
        <f>'KESÄ ma-pe'!M16</f>
        <v>0.38055555555555542</v>
      </c>
      <c r="D22" s="52" t="s">
        <v>44</v>
      </c>
      <c r="E22" s="52">
        <f>'KESÄ ma-pe'!M22</f>
        <v>0.63055555555555542</v>
      </c>
      <c r="F22" s="52">
        <f>'KESÄ ma-pe'!M24</f>
        <v>0.7138888888888888</v>
      </c>
      <c r="G22" s="52" t="s">
        <v>44</v>
      </c>
      <c r="I22" s="113"/>
      <c r="J22" s="52"/>
      <c r="L22" s="52"/>
      <c r="M22" s="52"/>
    </row>
    <row r="23" spans="1:25" s="32" customFormat="1" ht="15" customHeight="1" x14ac:dyDescent="0.25">
      <c r="A23" s="64" t="s">
        <v>54</v>
      </c>
      <c r="B23" s="65">
        <f>'KESÄ ma-pe'!O14</f>
        <v>0.29861111111111099</v>
      </c>
      <c r="C23" s="65">
        <f>'KESÄ ma-pe'!O16</f>
        <v>0.38194444444444431</v>
      </c>
      <c r="D23" s="65" t="s">
        <v>44</v>
      </c>
      <c r="E23" s="65">
        <f>'KESÄ ma-pe'!O22</f>
        <v>0.63194444444444431</v>
      </c>
      <c r="F23" s="65">
        <f>'KESÄ ma-pe'!O24</f>
        <v>0.71527777777777768</v>
      </c>
      <c r="G23" s="65" t="s">
        <v>44</v>
      </c>
      <c r="I23" s="113"/>
      <c r="J23" s="52"/>
      <c r="L23" s="52"/>
      <c r="M23" s="52"/>
    </row>
    <row r="24" spans="1:25" s="32" customFormat="1" ht="15" customHeight="1" x14ac:dyDescent="0.25">
      <c r="A24" s="63" t="s">
        <v>55</v>
      </c>
      <c r="B24" s="52">
        <f>'KESÄ ma-pe'!Q14</f>
        <v>0.30138888888888876</v>
      </c>
      <c r="C24" s="52">
        <f>'KESÄ ma-pe'!Q16</f>
        <v>0.38472222222222208</v>
      </c>
      <c r="D24" s="52" t="s">
        <v>44</v>
      </c>
      <c r="E24" s="52">
        <f>'KESÄ ma-pe'!Q22</f>
        <v>0.63472222222222208</v>
      </c>
      <c r="F24" s="52">
        <f>'KESÄ ma-pe'!Q24</f>
        <v>0.71805555555555545</v>
      </c>
      <c r="G24" s="52" t="s">
        <v>44</v>
      </c>
      <c r="I24" s="52"/>
      <c r="J24" s="52"/>
      <c r="L24" s="52"/>
      <c r="M24" s="52"/>
    </row>
    <row r="25" spans="1:25" s="32" customFormat="1" ht="15.75" x14ac:dyDescent="0.25">
      <c r="A25" s="64" t="s">
        <v>50</v>
      </c>
      <c r="B25" s="65">
        <f>'KESÄ ma-pe'!S14</f>
        <v>0.30347222222222209</v>
      </c>
      <c r="C25" s="65">
        <f>'KESÄ ma-pe'!S16</f>
        <v>0.3868055555555554</v>
      </c>
      <c r="D25" s="65" t="s">
        <v>44</v>
      </c>
      <c r="E25" s="65">
        <f>'KESÄ ma-pe'!S22</f>
        <v>0.6368055555555554</v>
      </c>
      <c r="F25" s="65">
        <f>'KESÄ ma-pe'!S24</f>
        <v>0.72013888888888877</v>
      </c>
      <c r="G25" s="65" t="s">
        <v>44</v>
      </c>
      <c r="I25" s="67"/>
      <c r="J25" s="67"/>
      <c r="L25" s="52"/>
      <c r="M25" s="52"/>
    </row>
    <row r="26" spans="1:25" s="32" customFormat="1" ht="15.75" x14ac:dyDescent="0.25">
      <c r="A26" s="58" t="s">
        <v>49</v>
      </c>
      <c r="B26" s="52" t="s">
        <v>44</v>
      </c>
      <c r="C26" s="52" t="s">
        <v>44</v>
      </c>
      <c r="D26" s="52" t="s">
        <v>44</v>
      </c>
      <c r="E26" s="52" t="s">
        <v>44</v>
      </c>
      <c r="F26" s="52" t="s">
        <v>44</v>
      </c>
      <c r="G26" s="52" t="s">
        <v>44</v>
      </c>
      <c r="N26" s="52"/>
      <c r="O26" s="62"/>
      <c r="Q26" s="62"/>
      <c r="R26" s="52"/>
    </row>
    <row r="27" spans="1:25" s="32" customFormat="1" ht="15.75" x14ac:dyDescent="0.25">
      <c r="A27" s="60" t="s">
        <v>66</v>
      </c>
      <c r="B27" s="61">
        <f>'KESÄ ma-pe'!U14</f>
        <v>0.30902777777777762</v>
      </c>
      <c r="C27" s="61">
        <f>'KESÄ ma-pe'!U16</f>
        <v>0.39236111111111094</v>
      </c>
      <c r="D27" s="61">
        <f>'KESÄ ma-pe'!G19</f>
        <v>0.48611111111111105</v>
      </c>
      <c r="E27" s="61">
        <f>'KESÄ ma-pe'!U22</f>
        <v>0.64236111111111094</v>
      </c>
      <c r="F27" s="61">
        <f>'KESÄ ma-pe'!U24</f>
        <v>0.72569444444444431</v>
      </c>
      <c r="G27" s="61">
        <f>'KESÄ ma-pe'!G26</f>
        <v>0.76736111111111105</v>
      </c>
      <c r="I27" s="67"/>
      <c r="J27" s="62"/>
      <c r="M27" s="62"/>
      <c r="N27" s="62"/>
      <c r="O27" s="67"/>
      <c r="Q27" s="67"/>
      <c r="R27" s="62"/>
    </row>
    <row r="28" spans="1:25" s="32" customFormat="1" x14ac:dyDescent="0.25">
      <c r="A28" s="63" t="s">
        <v>68</v>
      </c>
      <c r="B28" s="52" t="s">
        <v>28</v>
      </c>
      <c r="C28" s="52" t="s">
        <v>28</v>
      </c>
      <c r="D28" s="52" t="s">
        <v>28</v>
      </c>
      <c r="E28" s="52" t="s">
        <v>28</v>
      </c>
      <c r="F28" s="52" t="s">
        <v>28</v>
      </c>
      <c r="G28" s="52" t="s">
        <v>28</v>
      </c>
      <c r="I28" s="52"/>
      <c r="J28" s="52"/>
      <c r="M28" s="52"/>
      <c r="N28" s="52"/>
      <c r="O28" s="52"/>
      <c r="Q28" s="52"/>
      <c r="R28" s="52"/>
    </row>
    <row r="29" spans="1:25" s="32" customFormat="1" x14ac:dyDescent="0.25">
      <c r="A29" s="64" t="s">
        <v>36</v>
      </c>
      <c r="B29" s="65" t="s">
        <v>28</v>
      </c>
      <c r="C29" s="65" t="s">
        <v>28</v>
      </c>
      <c r="D29" s="65" t="s">
        <v>28</v>
      </c>
      <c r="E29" s="65" t="s">
        <v>28</v>
      </c>
      <c r="F29" s="65" t="s">
        <v>28</v>
      </c>
      <c r="G29" s="65" t="s">
        <v>28</v>
      </c>
      <c r="I29" s="52"/>
      <c r="J29" s="52"/>
      <c r="M29" s="52"/>
      <c r="N29" s="52"/>
      <c r="O29" s="52"/>
      <c r="Q29" s="52"/>
      <c r="R29" s="52"/>
    </row>
    <row r="30" spans="1:25" s="32" customFormat="1" x14ac:dyDescent="0.25">
      <c r="A30" s="58" t="s">
        <v>69</v>
      </c>
      <c r="B30" s="52">
        <f>'KESÄ ma-pe'!W14</f>
        <v>0.32638888888888873</v>
      </c>
      <c r="C30" s="52">
        <f>'KESÄ ma-pe'!W16</f>
        <v>0.40972222222222204</v>
      </c>
      <c r="D30" s="52">
        <f>'KESÄ ma-pe'!W19</f>
        <v>0.5034722222222221</v>
      </c>
      <c r="E30" s="52">
        <f>'KESÄ ma-pe'!W22</f>
        <v>0.6597222222222221</v>
      </c>
      <c r="F30" s="52">
        <f>'KESÄ ma-pe'!W24</f>
        <v>0.74305555555555547</v>
      </c>
      <c r="G30" s="52">
        <f>'KESÄ ma-pe'!W26</f>
        <v>0.7847222222222221</v>
      </c>
      <c r="I30" s="52"/>
      <c r="J30" s="52"/>
      <c r="M30" s="52"/>
      <c r="N30" s="52"/>
      <c r="O30" s="52"/>
      <c r="Q30" s="52"/>
      <c r="R30" s="52"/>
    </row>
    <row r="31" spans="1:25" s="32" customFormat="1" ht="13.5" customHeight="1" x14ac:dyDescent="0.25">
      <c r="A31" s="58"/>
      <c r="B31" s="5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9"/>
      <c r="N31" s="69"/>
      <c r="O31" s="69"/>
      <c r="P31" s="69"/>
      <c r="Q31" s="69"/>
      <c r="R31" s="69"/>
      <c r="S31" s="52"/>
    </row>
    <row r="32" spans="1:25" s="32" customFormat="1" ht="15.75" customHeight="1" x14ac:dyDescent="0.25">
      <c r="B32" s="39"/>
      <c r="C32" s="51"/>
      <c r="D32" s="51"/>
      <c r="E32" s="51"/>
      <c r="F32" s="62"/>
      <c r="G32" s="62"/>
      <c r="H32" s="84"/>
      <c r="I32" s="85"/>
      <c r="J32" s="85"/>
      <c r="K32" s="85"/>
      <c r="L32" s="85"/>
      <c r="M32" s="85"/>
      <c r="N32" s="85"/>
      <c r="O32" s="85"/>
      <c r="P32" s="85"/>
      <c r="Q32" s="85"/>
      <c r="R32" s="39"/>
      <c r="S32" s="26"/>
      <c r="T32" s="26"/>
      <c r="U32" s="26"/>
      <c r="V32" s="26"/>
      <c r="W32" s="26"/>
      <c r="X32" s="26"/>
      <c r="Y32" s="26"/>
    </row>
    <row r="33" spans="1:25" s="32" customFormat="1" ht="15.75" x14ac:dyDescent="0.25">
      <c r="B33" s="37" t="s">
        <v>30</v>
      </c>
      <c r="C33" s="38" t="s">
        <v>45</v>
      </c>
      <c r="D33" s="62"/>
      <c r="E33" s="62"/>
      <c r="F33" s="52"/>
      <c r="G33" s="62"/>
      <c r="K33" s="39"/>
      <c r="L33" s="39"/>
      <c r="M33" s="39"/>
      <c r="N33" s="39"/>
      <c r="O33" s="39"/>
      <c r="P33" s="46"/>
      <c r="S33" s="33"/>
      <c r="T33" s="33"/>
      <c r="U33" s="33"/>
      <c r="V33" s="33"/>
      <c r="W33" s="33"/>
      <c r="X33" s="33"/>
      <c r="Y33" s="33"/>
    </row>
    <row r="34" spans="1:25" s="32" customFormat="1" x14ac:dyDescent="0.25">
      <c r="B34" s="37" t="s">
        <v>78</v>
      </c>
      <c r="C34" s="40" t="s">
        <v>82</v>
      </c>
      <c r="D34" s="52"/>
      <c r="E34" s="52"/>
      <c r="F34" s="52"/>
      <c r="G34" s="52"/>
      <c r="K34" s="39"/>
      <c r="L34" s="39"/>
      <c r="M34" s="39"/>
      <c r="P34" s="33"/>
      <c r="Q34" s="33"/>
      <c r="S34" s="33"/>
      <c r="T34" s="33"/>
      <c r="U34" s="33"/>
      <c r="V34" s="33"/>
      <c r="W34" s="33"/>
      <c r="X34" s="33"/>
      <c r="Y34" s="33"/>
    </row>
    <row r="35" spans="1:25" s="32" customFormat="1" x14ac:dyDescent="0.25">
      <c r="B35" s="37" t="s">
        <v>28</v>
      </c>
      <c r="C35" s="40" t="s">
        <v>79</v>
      </c>
      <c r="D35" s="66"/>
      <c r="E35" s="26"/>
      <c r="F35" s="52"/>
      <c r="G35" s="52"/>
      <c r="K35" s="26"/>
      <c r="L35" s="26"/>
      <c r="M35" s="26"/>
      <c r="P35" s="33"/>
      <c r="Q35" s="33"/>
      <c r="S35" s="33"/>
      <c r="T35" s="33"/>
      <c r="U35" s="33"/>
      <c r="V35" s="33"/>
      <c r="W35" s="33"/>
      <c r="X35" s="33"/>
      <c r="Y35" s="33"/>
    </row>
    <row r="36" spans="1:25" x14ac:dyDescent="0.25">
      <c r="A36" s="52"/>
      <c r="B36" s="37" t="s">
        <v>44</v>
      </c>
      <c r="C36" s="40" t="s">
        <v>80</v>
      </c>
      <c r="G36" s="52"/>
      <c r="K36" s="26"/>
      <c r="L36" s="26"/>
      <c r="M36" s="26"/>
      <c r="R36" s="70"/>
      <c r="S36" s="32"/>
    </row>
    <row r="37" spans="1:25" x14ac:dyDescent="0.25">
      <c r="G37" s="70"/>
      <c r="K37" s="26"/>
      <c r="L37" s="26"/>
      <c r="M37" s="26"/>
      <c r="S37" s="32"/>
    </row>
    <row r="38" spans="1:25" x14ac:dyDescent="0.25">
      <c r="S38" s="7"/>
    </row>
  </sheetData>
  <mergeCells count="1">
    <mergeCell ref="A6:K9"/>
  </mergeCells>
  <pageMargins left="0.70866141732283472" right="0.70866141732283472" top="0.35433070866141736" bottom="0.35433070866141736" header="0.31496062992125984" footer="0.31496062992125984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4"/>
  <sheetViews>
    <sheetView workbookViewId="0"/>
  </sheetViews>
  <sheetFormatPr defaultRowHeight="15" x14ac:dyDescent="0.25"/>
  <cols>
    <col min="1" max="1" width="10" style="112" customWidth="1"/>
    <col min="4" max="4" width="9.140625" style="4"/>
    <col min="5" max="5" width="52.5703125" customWidth="1"/>
  </cols>
  <sheetData>
    <row r="1" spans="1:6" x14ac:dyDescent="0.25">
      <c r="A1" s="112" t="s">
        <v>19</v>
      </c>
    </row>
    <row r="3" spans="1:6" x14ac:dyDescent="0.25">
      <c r="A3" s="114" t="s">
        <v>9</v>
      </c>
      <c r="B3" s="114" t="s">
        <v>10</v>
      </c>
      <c r="C3" s="114"/>
      <c r="D3" s="6" t="s">
        <v>12</v>
      </c>
      <c r="E3" s="3" t="s">
        <v>20</v>
      </c>
    </row>
    <row r="4" spans="1:6" x14ac:dyDescent="0.25">
      <c r="A4" s="114"/>
      <c r="B4" s="114"/>
      <c r="C4" s="114"/>
      <c r="D4" s="6"/>
      <c r="E4" s="3"/>
    </row>
    <row r="5" spans="1:6" x14ac:dyDescent="0.25">
      <c r="A5" s="114">
        <v>400</v>
      </c>
      <c r="B5" s="114">
        <v>1</v>
      </c>
      <c r="C5" s="114" t="str">
        <f>CONCATENATE(A5," ",B5)</f>
        <v>400 1</v>
      </c>
      <c r="D5" s="6">
        <v>17.5</v>
      </c>
      <c r="E5" s="3" t="s">
        <v>56</v>
      </c>
      <c r="F5" s="3"/>
    </row>
    <row r="6" spans="1:6" x14ac:dyDescent="0.25">
      <c r="A6" s="114">
        <v>400</v>
      </c>
      <c r="B6" s="114">
        <v>0</v>
      </c>
      <c r="C6" s="114" t="str">
        <f>CONCATENATE(A6," ",B6)</f>
        <v>400 0</v>
      </c>
      <c r="D6" s="6">
        <v>17.3</v>
      </c>
      <c r="E6" s="3" t="s">
        <v>57</v>
      </c>
      <c r="F6" s="3"/>
    </row>
    <row r="7" spans="1:6" x14ac:dyDescent="0.25">
      <c r="A7" s="114"/>
      <c r="B7" s="114"/>
      <c r="C7" s="114"/>
      <c r="D7" s="6"/>
      <c r="E7" s="3"/>
      <c r="F7" s="3"/>
    </row>
    <row r="8" spans="1:6" x14ac:dyDescent="0.25">
      <c r="A8" s="114">
        <v>401</v>
      </c>
      <c r="B8" s="114">
        <v>1</v>
      </c>
      <c r="C8" s="114" t="str">
        <f>CONCATENATE(A8," ",B8)</f>
        <v>401 1</v>
      </c>
      <c r="D8" s="6">
        <v>21.1</v>
      </c>
      <c r="E8" s="3" t="s">
        <v>59</v>
      </c>
      <c r="F8" s="3"/>
    </row>
    <row r="9" spans="1:6" x14ac:dyDescent="0.25">
      <c r="A9" s="114">
        <v>401</v>
      </c>
      <c r="B9" s="114">
        <v>0</v>
      </c>
      <c r="C9" s="114" t="str">
        <f>CONCATENATE(A9," ",B9)</f>
        <v>401 0</v>
      </c>
      <c r="D9" s="6">
        <v>47</v>
      </c>
      <c r="E9" s="3" t="s">
        <v>58</v>
      </c>
      <c r="F9" s="3"/>
    </row>
    <row r="10" spans="1:6" x14ac:dyDescent="0.25">
      <c r="A10" s="114"/>
      <c r="B10" s="114"/>
      <c r="C10" s="114" t="str">
        <f t="shared" ref="C10:C14" si="0">CONCATENATE(A10," ",B10)</f>
        <v xml:space="preserve"> </v>
      </c>
      <c r="D10" s="6"/>
      <c r="E10" s="3"/>
      <c r="F10" s="3"/>
    </row>
    <row r="11" spans="1:6" x14ac:dyDescent="0.25">
      <c r="A11" s="114" t="s">
        <v>65</v>
      </c>
      <c r="B11" s="114">
        <v>0</v>
      </c>
      <c r="C11" s="114" t="str">
        <f>CONCATENATE(A11," ",B11)</f>
        <v>401A 0</v>
      </c>
      <c r="D11" s="6">
        <v>46.2</v>
      </c>
      <c r="E11" s="3" t="s">
        <v>62</v>
      </c>
      <c r="F11" s="3"/>
    </row>
    <row r="12" spans="1:6" x14ac:dyDescent="0.25">
      <c r="A12" s="114"/>
      <c r="B12" s="114"/>
      <c r="C12" s="114" t="str">
        <f t="shared" ref="C12" si="1">CONCATENATE(A12," ",B12)</f>
        <v xml:space="preserve"> </v>
      </c>
      <c r="D12" s="6"/>
      <c r="E12" s="3"/>
      <c r="F12" s="3"/>
    </row>
    <row r="13" spans="1:6" x14ac:dyDescent="0.25">
      <c r="A13" s="114" t="s">
        <v>60</v>
      </c>
      <c r="B13" s="114">
        <v>1</v>
      </c>
      <c r="C13" s="114" t="str">
        <f t="shared" si="0"/>
        <v>401B 1</v>
      </c>
      <c r="D13" s="6">
        <v>22.3</v>
      </c>
      <c r="E13" s="3" t="s">
        <v>61</v>
      </c>
      <c r="F13" s="3"/>
    </row>
    <row r="14" spans="1:6" x14ac:dyDescent="0.25">
      <c r="A14" s="114" t="s">
        <v>60</v>
      </c>
      <c r="B14" s="114">
        <v>0</v>
      </c>
      <c r="C14" s="114" t="str">
        <f t="shared" si="0"/>
        <v>401B 0</v>
      </c>
      <c r="D14" s="6">
        <v>46.2</v>
      </c>
      <c r="E14" s="3" t="s">
        <v>62</v>
      </c>
      <c r="F14" s="3"/>
    </row>
    <row r="15" spans="1:6" x14ac:dyDescent="0.25">
      <c r="A15" s="114"/>
      <c r="B15" s="114"/>
      <c r="C15" s="114"/>
      <c r="D15" s="6"/>
      <c r="E15" s="3"/>
      <c r="F15" s="3"/>
    </row>
    <row r="16" spans="1:6" x14ac:dyDescent="0.25">
      <c r="A16" s="114">
        <v>402</v>
      </c>
      <c r="B16" s="114">
        <v>0</v>
      </c>
      <c r="C16" s="114" t="str">
        <f t="shared" ref="C16:C18" si="2">CONCATENATE(A16," ",B16)</f>
        <v>402 0</v>
      </c>
      <c r="D16" s="6">
        <f>23.8+0.8</f>
        <v>24.6</v>
      </c>
      <c r="E16" s="3" t="s">
        <v>89</v>
      </c>
      <c r="F16" s="3"/>
    </row>
    <row r="17" spans="1:6" x14ac:dyDescent="0.25">
      <c r="A17" s="114"/>
      <c r="B17" s="114"/>
      <c r="C17" s="114" t="str">
        <f t="shared" si="2"/>
        <v xml:space="preserve"> </v>
      </c>
      <c r="D17" s="6"/>
      <c r="E17" s="3"/>
      <c r="F17" s="3"/>
    </row>
    <row r="18" spans="1:6" x14ac:dyDescent="0.25">
      <c r="A18" s="114" t="s">
        <v>90</v>
      </c>
      <c r="B18" s="114">
        <v>0</v>
      </c>
      <c r="C18" s="114" t="str">
        <f t="shared" si="2"/>
        <v>S2 0</v>
      </c>
      <c r="D18" s="6">
        <v>0.8</v>
      </c>
      <c r="E18" s="3" t="s">
        <v>91</v>
      </c>
      <c r="F18" s="3"/>
    </row>
    <row r="19" spans="1:6" x14ac:dyDescent="0.25">
      <c r="A19" s="9"/>
      <c r="B19" s="3"/>
      <c r="C19" s="3"/>
      <c r="D19" s="6"/>
      <c r="E19" s="3"/>
      <c r="F19" s="3"/>
    </row>
    <row r="20" spans="1:6" x14ac:dyDescent="0.25">
      <c r="A20" s="9"/>
      <c r="B20" s="3"/>
      <c r="C20" s="3"/>
      <c r="D20" s="6"/>
      <c r="E20" s="3"/>
      <c r="F20" s="3"/>
    </row>
    <row r="21" spans="1:6" x14ac:dyDescent="0.25">
      <c r="A21" s="9"/>
      <c r="B21" s="3"/>
      <c r="C21" s="3"/>
      <c r="D21" s="6"/>
      <c r="E21" s="3"/>
      <c r="F21" s="3"/>
    </row>
    <row r="22" spans="1:6" x14ac:dyDescent="0.25">
      <c r="A22" s="9"/>
      <c r="B22" s="3"/>
      <c r="C22" s="3"/>
      <c r="D22" s="6"/>
      <c r="E22" s="3"/>
    </row>
    <row r="23" spans="1:6" x14ac:dyDescent="0.25">
      <c r="A23" s="9"/>
      <c r="B23" s="3"/>
      <c r="C23" s="3"/>
      <c r="D23" s="6"/>
      <c r="E23" s="3"/>
    </row>
    <row r="24" spans="1:6" x14ac:dyDescent="0.25">
      <c r="A24" s="9"/>
      <c r="B24" s="3"/>
      <c r="C24" s="3"/>
      <c r="D24" s="6"/>
      <c r="E24" s="3"/>
    </row>
    <row r="25" spans="1:6" x14ac:dyDescent="0.25">
      <c r="A25" s="9"/>
      <c r="B25" s="3"/>
      <c r="C25" s="3"/>
      <c r="D25" s="6"/>
      <c r="E25" s="3"/>
    </row>
    <row r="26" spans="1:6" x14ac:dyDescent="0.25">
      <c r="A26" s="9"/>
      <c r="B26" s="3"/>
      <c r="C26" s="3"/>
      <c r="D26" s="6"/>
      <c r="E26" s="3"/>
    </row>
    <row r="27" spans="1:6" x14ac:dyDescent="0.25">
      <c r="A27" s="9"/>
      <c r="B27" s="3"/>
      <c r="C27" s="3"/>
      <c r="D27" s="6"/>
      <c r="E27" s="3"/>
    </row>
    <row r="28" spans="1:6" x14ac:dyDescent="0.25">
      <c r="A28" s="9"/>
      <c r="B28" s="3"/>
      <c r="C28" s="3"/>
      <c r="D28" s="6"/>
      <c r="E28" s="3"/>
    </row>
    <row r="29" spans="1:6" x14ac:dyDescent="0.25">
      <c r="A29" s="9"/>
      <c r="B29" s="3"/>
      <c r="C29" s="3"/>
      <c r="D29" s="6"/>
      <c r="E29" s="3"/>
    </row>
    <row r="30" spans="1:6" x14ac:dyDescent="0.25">
      <c r="A30" s="9"/>
      <c r="B30" s="3"/>
      <c r="C30" s="3"/>
      <c r="D30" s="6"/>
      <c r="E30" s="3"/>
    </row>
    <row r="31" spans="1:6" x14ac:dyDescent="0.25">
      <c r="A31" s="9"/>
      <c r="B31" s="3"/>
      <c r="C31" s="3"/>
      <c r="D31" s="6"/>
      <c r="E31" s="3"/>
    </row>
    <row r="32" spans="1:6" x14ac:dyDescent="0.25">
      <c r="A32" s="9"/>
      <c r="B32" s="3"/>
      <c r="C32" s="3"/>
      <c r="E32" s="3"/>
    </row>
    <row r="33" spans="1:5" x14ac:dyDescent="0.25">
      <c r="A33" s="9"/>
      <c r="B33" s="3"/>
      <c r="C33" s="3"/>
      <c r="E33" s="3"/>
    </row>
    <row r="34" spans="1:5" x14ac:dyDescent="0.25">
      <c r="A34" s="9"/>
      <c r="B34" s="3"/>
      <c r="C34" s="3"/>
      <c r="E34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19"/>
  <sheetViews>
    <sheetView workbookViewId="0"/>
  </sheetViews>
  <sheetFormatPr defaultRowHeight="15" x14ac:dyDescent="0.25"/>
  <cols>
    <col min="1" max="1" width="16.42578125" customWidth="1"/>
    <col min="2" max="7" width="9.42578125" customWidth="1"/>
    <col min="8" max="8" width="12.140625" customWidth="1"/>
    <col min="9" max="9" width="12.85546875" customWidth="1"/>
    <col min="10" max="10" width="9.42578125" customWidth="1"/>
    <col min="11" max="11" width="10.85546875" style="20" customWidth="1"/>
    <col min="13" max="13" width="12.85546875" bestFit="1" customWidth="1"/>
  </cols>
  <sheetData>
    <row r="1" spans="1:15" x14ac:dyDescent="0.25">
      <c r="A1" t="s">
        <v>100</v>
      </c>
      <c r="D1" s="18"/>
      <c r="G1" s="19"/>
      <c r="H1" s="18"/>
    </row>
    <row r="2" spans="1:15" x14ac:dyDescent="0.25">
      <c r="D2" s="18"/>
      <c r="G2" s="19"/>
      <c r="H2" s="18"/>
    </row>
    <row r="3" spans="1:15" ht="15.75" thickBot="1" x14ac:dyDescent="0.3">
      <c r="A3" s="20" t="s">
        <v>83</v>
      </c>
      <c r="B3" s="20"/>
      <c r="C3" s="20" t="s">
        <v>103</v>
      </c>
      <c r="D3" s="78"/>
      <c r="E3" s="20"/>
      <c r="F3" s="20"/>
      <c r="G3" s="79" t="s">
        <v>104</v>
      </c>
      <c r="H3" s="78"/>
      <c r="I3" s="20"/>
      <c r="J3" s="20"/>
    </row>
    <row r="4" spans="1:15" x14ac:dyDescent="0.25">
      <c r="A4" s="152" t="s">
        <v>72</v>
      </c>
      <c r="B4" s="153"/>
      <c r="C4" s="153" t="s">
        <v>12</v>
      </c>
      <c r="D4" s="154" t="s">
        <v>46</v>
      </c>
      <c r="E4" s="153" t="s">
        <v>47</v>
      </c>
      <c r="F4" s="153"/>
      <c r="G4" s="153" t="s">
        <v>12</v>
      </c>
      <c r="H4" s="154" t="s">
        <v>46</v>
      </c>
      <c r="I4" s="153" t="s">
        <v>47</v>
      </c>
      <c r="J4" s="20"/>
      <c r="L4" s="121"/>
      <c r="M4" s="122" t="s">
        <v>26</v>
      </c>
      <c r="N4" s="123" t="s">
        <v>25</v>
      </c>
    </row>
    <row r="5" spans="1:15" x14ac:dyDescent="0.25">
      <c r="A5" s="155"/>
      <c r="B5" s="80" t="s">
        <v>92</v>
      </c>
      <c r="C5" s="80">
        <f>'TALVI ma-pe KP'!L8</f>
        <v>572.1</v>
      </c>
      <c r="D5" s="81">
        <f>'TALVI ma-pe KP'!L7</f>
        <v>0.63819444444444362</v>
      </c>
      <c r="E5" s="80">
        <f>'TALVI ma-pe KP'!L9</f>
        <v>3</v>
      </c>
      <c r="F5" s="80"/>
      <c r="G5" s="82">
        <f>C5*(N6)</f>
        <v>106982.7</v>
      </c>
      <c r="H5" s="81">
        <f>D5*(N6)</f>
        <v>119.34236111111096</v>
      </c>
      <c r="I5" s="156">
        <f>E5*(N6)</f>
        <v>561</v>
      </c>
      <c r="J5" s="20"/>
      <c r="L5" s="128" t="s">
        <v>105</v>
      </c>
      <c r="M5" s="129"/>
      <c r="N5" s="130"/>
    </row>
    <row r="6" spans="1:15" x14ac:dyDescent="0.25">
      <c r="A6" s="155"/>
      <c r="B6" s="80" t="s">
        <v>93</v>
      </c>
      <c r="C6" s="80">
        <f>'TALVI ma-pe LP'!I8</f>
        <v>339.6</v>
      </c>
      <c r="D6" s="81">
        <f>'TALVI ma-pe LP'!I7</f>
        <v>0.38055555555555509</v>
      </c>
      <c r="E6" s="80">
        <v>1</v>
      </c>
      <c r="F6" s="80"/>
      <c r="G6" s="82">
        <f>C6*(N7)</f>
        <v>6452.4000000000005</v>
      </c>
      <c r="H6" s="81">
        <f>D6*(N7)</f>
        <v>7.2305555555555472</v>
      </c>
      <c r="I6" s="156">
        <f>E6*(N7)</f>
        <v>19</v>
      </c>
      <c r="J6" s="20"/>
      <c r="L6" s="131" t="s">
        <v>92</v>
      </c>
      <c r="M6" s="124">
        <v>0</v>
      </c>
      <c r="N6" s="125">
        <v>187</v>
      </c>
    </row>
    <row r="7" spans="1:15" x14ac:dyDescent="0.25">
      <c r="A7" s="155"/>
      <c r="B7" s="80" t="s">
        <v>22</v>
      </c>
      <c r="C7" s="80"/>
      <c r="D7" s="81"/>
      <c r="E7" s="80"/>
      <c r="F7" s="80"/>
      <c r="G7" s="82"/>
      <c r="H7" s="81"/>
      <c r="I7" s="156"/>
      <c r="J7" s="20"/>
      <c r="L7" s="132" t="s">
        <v>93</v>
      </c>
      <c r="M7" s="124">
        <v>49</v>
      </c>
      <c r="N7" s="125">
        <v>19</v>
      </c>
    </row>
    <row r="8" spans="1:15" ht="15.75" thickBot="1" x14ac:dyDescent="0.3">
      <c r="A8" s="157"/>
      <c r="B8" s="158" t="s">
        <v>23</v>
      </c>
      <c r="C8" s="158"/>
      <c r="D8" s="159"/>
      <c r="E8" s="158"/>
      <c r="F8" s="158"/>
      <c r="G8" s="160"/>
      <c r="H8" s="159"/>
      <c r="I8" s="161"/>
      <c r="J8" s="20"/>
      <c r="L8" s="132" t="s">
        <v>22</v>
      </c>
      <c r="M8" s="124">
        <v>9</v>
      </c>
      <c r="N8" s="125">
        <v>40</v>
      </c>
    </row>
    <row r="9" spans="1:15" ht="15.75" thickBot="1" x14ac:dyDescent="0.3">
      <c r="A9" s="162"/>
      <c r="B9" s="163" t="s">
        <v>101</v>
      </c>
      <c r="C9" s="163"/>
      <c r="D9" s="164"/>
      <c r="E9" s="163"/>
      <c r="F9" s="163"/>
      <c r="G9" s="165">
        <f>SUM(G5:G8)</f>
        <v>113435.09999999999</v>
      </c>
      <c r="H9" s="164">
        <f t="shared" ref="H9:I9" si="0">SUM(H5:H8)</f>
        <v>126.57291666666652</v>
      </c>
      <c r="I9" s="166">
        <f t="shared" si="0"/>
        <v>580</v>
      </c>
      <c r="J9" s="79"/>
      <c r="L9" s="133" t="s">
        <v>23</v>
      </c>
      <c r="M9" s="129">
        <v>10</v>
      </c>
      <c r="N9" s="130">
        <v>48</v>
      </c>
    </row>
    <row r="10" spans="1:15" ht="15.75" thickBot="1" x14ac:dyDescent="0.3">
      <c r="A10" s="20"/>
      <c r="B10" s="20"/>
      <c r="C10" s="20"/>
      <c r="D10" s="78"/>
      <c r="E10" s="20"/>
      <c r="F10" s="20"/>
      <c r="G10" s="20"/>
      <c r="H10" s="20"/>
      <c r="I10" s="20"/>
      <c r="J10" s="20"/>
      <c r="L10" s="134" t="s">
        <v>3</v>
      </c>
      <c r="M10" s="126">
        <f>SUM(M6:M9)</f>
        <v>68</v>
      </c>
      <c r="N10" s="127">
        <f>SUM(N6:N9)</f>
        <v>294</v>
      </c>
      <c r="O10">
        <f>SUM(M10:N10)</f>
        <v>362</v>
      </c>
    </row>
    <row r="11" spans="1:15" ht="15.75" thickBot="1" x14ac:dyDescent="0.3">
      <c r="A11" t="s">
        <v>84</v>
      </c>
    </row>
    <row r="12" spans="1:15" x14ac:dyDescent="0.25">
      <c r="A12" s="135" t="s">
        <v>72</v>
      </c>
      <c r="B12" s="136"/>
      <c r="C12" s="136" t="s">
        <v>12</v>
      </c>
      <c r="D12" s="137" t="s">
        <v>46</v>
      </c>
      <c r="E12" s="136" t="s">
        <v>47</v>
      </c>
      <c r="F12" s="136"/>
      <c r="G12" s="138"/>
      <c r="H12" s="137"/>
      <c r="I12" s="139"/>
    </row>
    <row r="13" spans="1:15" x14ac:dyDescent="0.25">
      <c r="A13" s="140"/>
      <c r="B13" s="75" t="s">
        <v>92</v>
      </c>
      <c r="C13" s="75"/>
      <c r="D13" s="76"/>
      <c r="E13" s="75"/>
      <c r="F13" s="75"/>
      <c r="G13" s="77"/>
      <c r="H13" s="76"/>
      <c r="I13" s="141"/>
    </row>
    <row r="14" spans="1:15" x14ac:dyDescent="0.25">
      <c r="A14" s="140"/>
      <c r="B14" s="75" t="s">
        <v>93</v>
      </c>
      <c r="C14" s="75">
        <f>'KESÄ ma-pe'!I8</f>
        <v>338.80000000000007</v>
      </c>
      <c r="D14" s="76">
        <f>'KESÄ ma-pe'!I7</f>
        <v>0.37499999999999956</v>
      </c>
      <c r="E14" s="75">
        <f>'KESÄ ma-pe'!I9</f>
        <v>1</v>
      </c>
      <c r="F14" s="75"/>
      <c r="G14" s="77">
        <f>C14*(M7)</f>
        <v>16601.200000000004</v>
      </c>
      <c r="H14" s="76">
        <f>D14*(M7)</f>
        <v>18.374999999999979</v>
      </c>
      <c r="I14" s="141">
        <f>E14*(M7)</f>
        <v>49</v>
      </c>
    </row>
    <row r="15" spans="1:15" x14ac:dyDescent="0.25">
      <c r="A15" s="140"/>
      <c r="B15" s="75" t="s">
        <v>22</v>
      </c>
      <c r="C15" s="75"/>
      <c r="D15" s="76"/>
      <c r="E15" s="75"/>
      <c r="F15" s="75"/>
      <c r="G15" s="77"/>
      <c r="H15" s="76"/>
      <c r="I15" s="141"/>
    </row>
    <row r="16" spans="1:15" ht="15.75" thickBot="1" x14ac:dyDescent="0.3">
      <c r="A16" s="142"/>
      <c r="B16" s="143" t="s">
        <v>23</v>
      </c>
      <c r="C16" s="143"/>
      <c r="D16" s="144"/>
      <c r="E16" s="143"/>
      <c r="F16" s="143"/>
      <c r="G16" s="145"/>
      <c r="H16" s="144"/>
      <c r="I16" s="146"/>
    </row>
    <row r="17" spans="1:13" ht="15.75" thickBot="1" x14ac:dyDescent="0.3">
      <c r="A17" s="147"/>
      <c r="B17" s="148" t="s">
        <v>101</v>
      </c>
      <c r="C17" s="148"/>
      <c r="D17" s="148"/>
      <c r="E17" s="148"/>
      <c r="F17" s="148"/>
      <c r="G17" s="149">
        <f>G14+G13</f>
        <v>16601.200000000004</v>
      </c>
      <c r="H17" s="150">
        <f>H14+H13</f>
        <v>18.374999999999979</v>
      </c>
      <c r="I17" s="151">
        <f>I14+I13</f>
        <v>49</v>
      </c>
    </row>
    <row r="19" spans="1:13" x14ac:dyDescent="0.25">
      <c r="M19" s="17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7</vt:i4>
      </vt:variant>
      <vt:variant>
        <vt:lpstr>Nimetyt alueet</vt:lpstr>
      </vt:variant>
      <vt:variant>
        <vt:i4>2</vt:i4>
      </vt:variant>
    </vt:vector>
  </HeadingPairs>
  <TitlesOfParts>
    <vt:vector size="9" baseType="lpstr">
      <vt:lpstr>TALVI ma-pe KP</vt:lpstr>
      <vt:lpstr>TALVI ma-pe LP</vt:lpstr>
      <vt:lpstr>TALVI aikataulu</vt:lpstr>
      <vt:lpstr>KESÄ ma-pe</vt:lpstr>
      <vt:lpstr>KESÄ aikataulu</vt:lpstr>
      <vt:lpstr>Kilometrit</vt:lpstr>
      <vt:lpstr>Suoritteet</vt:lpstr>
      <vt:lpstr>'KESÄ aikataulu'!Tulostusalue</vt:lpstr>
      <vt:lpstr>'TALVI aikataulu'!Tulostusalue</vt:lpstr>
    </vt:vector>
  </TitlesOfParts>
  <Company>Hämeenlinnan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Venesjärvi Kim</dc:creator>
  <cp:lastModifiedBy>Korte Aapo</cp:lastModifiedBy>
  <cp:lastPrinted>2023-05-08T09:22:47Z</cp:lastPrinted>
  <dcterms:created xsi:type="dcterms:W3CDTF">2019-10-18T08:20:47Z</dcterms:created>
  <dcterms:modified xsi:type="dcterms:W3CDTF">2023-11-16T11:50:02Z</dcterms:modified>
</cp:coreProperties>
</file>